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450" windowHeight="9315"/>
  </bookViews>
  <sheets>
    <sheet name="Dane podstawowe korpusu" sheetId="1" r:id="rId1"/>
    <sheet name="Optymalna przestrzeń" sheetId="5" r:id="rId2"/>
    <sheet name="Identyczne fronty szuflad" sheetId="2" r:id="rId3"/>
    <sheet name="Arkusz1" sheetId="6" r:id="rId4"/>
  </sheets>
  <externalReferences>
    <externalReference r:id="rId5"/>
  </externalReferences>
  <definedNames>
    <definedName name="BR">'Dane podstawowe korpusu'!$D$9</definedName>
    <definedName name="KS">[1]Ref!$B$8:$B$10</definedName>
    <definedName name="NL">[1]Ref!$F$8:$F$13</definedName>
    <definedName name="_xlnm.Print_Area" localSheetId="2">'Identyczne fronty szuflad'!$A$1:$M$55</definedName>
    <definedName name="PTH">'Dane podstawowe korpusu'!$D$7</definedName>
    <definedName name="QH">'Dane podstawowe korpusu'!$D$8</definedName>
  </definedNames>
  <calcPr calcId="125725"/>
</workbook>
</file>

<file path=xl/calcChain.xml><?xml version="1.0" encoding="utf-8"?>
<calcChain xmlns="http://schemas.openxmlformats.org/spreadsheetml/2006/main">
  <c r="Q51" i="2"/>
  <c r="Q48" s="1"/>
  <c r="Q47" s="1"/>
  <c r="Q46" s="1"/>
  <c r="Q36"/>
  <c r="Q35"/>
  <c r="Q34" s="1"/>
  <c r="Q32" s="1"/>
  <c r="Q33"/>
  <c r="Q30"/>
  <c r="Q17"/>
  <c r="Q13"/>
  <c r="Q51" i="5"/>
  <c r="Q50" s="1"/>
  <c r="Q49" s="1"/>
  <c r="Q48"/>
  <c r="Q47" s="1"/>
  <c r="Q46" s="1"/>
  <c r="Q36"/>
  <c r="Q34"/>
  <c r="Q32" s="1"/>
  <c r="Q35"/>
  <c r="Q33"/>
  <c r="Q30"/>
  <c r="Q17"/>
  <c r="Q13" s="1"/>
  <c r="D17" i="2"/>
  <c r="D7" s="1"/>
  <c r="D16"/>
  <c r="M51" i="5"/>
  <c r="M50" s="1"/>
  <c r="M49" s="1"/>
  <c r="I51"/>
  <c r="I50" s="1"/>
  <c r="I49" s="1"/>
  <c r="D51"/>
  <c r="D50"/>
  <c r="D49"/>
  <c r="D48" s="1"/>
  <c r="I48"/>
  <c r="I47" s="1"/>
  <c r="I46" s="1"/>
  <c r="M47"/>
  <c r="M46" s="1"/>
  <c r="D47"/>
  <c r="D46" s="1"/>
  <c r="I45"/>
  <c r="I44" s="1"/>
  <c r="D45"/>
  <c r="D44" s="1"/>
  <c r="D43"/>
  <c r="D42" s="1"/>
  <c r="M36"/>
  <c r="I36"/>
  <c r="D36"/>
  <c r="M35"/>
  <c r="I35"/>
  <c r="I34" s="1"/>
  <c r="I32" s="1"/>
  <c r="I30" s="1"/>
  <c r="I29" s="1"/>
  <c r="D35"/>
  <c r="D34" s="1"/>
  <c r="M33"/>
  <c r="I33"/>
  <c r="D33"/>
  <c r="M28"/>
  <c r="I28"/>
  <c r="D24"/>
  <c r="M17"/>
  <c r="M13" s="1"/>
  <c r="I17"/>
  <c r="D17"/>
  <c r="D7"/>
  <c r="D16"/>
  <c r="I11"/>
  <c r="M33" i="2"/>
  <c r="I33"/>
  <c r="D33"/>
  <c r="M51"/>
  <c r="M50" s="1"/>
  <c r="M49" s="1"/>
  <c r="I51"/>
  <c r="I48" s="1"/>
  <c r="D51"/>
  <c r="D49" s="1"/>
  <c r="I50"/>
  <c r="I49" s="1"/>
  <c r="M36"/>
  <c r="I36"/>
  <c r="D36"/>
  <c r="M35"/>
  <c r="M34" s="1"/>
  <c r="M32" s="1"/>
  <c r="M30" s="1"/>
  <c r="M29" s="1"/>
  <c r="I35"/>
  <c r="I34" s="1"/>
  <c r="I32" s="1"/>
  <c r="I30" s="1"/>
  <c r="I29" s="1"/>
  <c r="D35"/>
  <c r="D34" s="1"/>
  <c r="D32" s="1"/>
  <c r="D30" s="1"/>
  <c r="D28" s="1"/>
  <c r="D26" s="1"/>
  <c r="M28"/>
  <c r="I28"/>
  <c r="D24"/>
  <c r="M17"/>
  <c r="M13"/>
  <c r="I17"/>
  <c r="I11" s="1"/>
  <c r="E8" i="1"/>
  <c r="D50" i="2"/>
  <c r="I47" l="1"/>
  <c r="I46" s="1"/>
  <c r="I45"/>
  <c r="I44" s="1"/>
  <c r="D47"/>
  <c r="D46" s="1"/>
  <c r="D48"/>
  <c r="D32" i="5"/>
  <c r="D30" s="1"/>
  <c r="D28" s="1"/>
  <c r="D26" s="1"/>
  <c r="D25" s="1"/>
  <c r="D25" i="2"/>
  <c r="M34" i="5"/>
  <c r="M32" s="1"/>
  <c r="M30" s="1"/>
  <c r="M29" s="1"/>
  <c r="Q50" i="2"/>
  <c r="Q49" s="1"/>
  <c r="M47"/>
  <c r="M46" s="1"/>
  <c r="D45" l="1"/>
  <c r="D44" s="1"/>
  <c r="D43"/>
  <c r="D42" s="1"/>
</calcChain>
</file>

<file path=xl/sharedStrings.xml><?xml version="1.0" encoding="utf-8"?>
<sst xmlns="http://schemas.openxmlformats.org/spreadsheetml/2006/main" count="241" uniqueCount="65">
  <si>
    <t>None</t>
  </si>
  <si>
    <t xml:space="preserve"> InnoTech Cabinet Designer PL</t>
  </si>
  <si>
    <t>Wpisz podstawowe informacje dotyczące szafki:</t>
  </si>
  <si>
    <t>Grubość płyt</t>
  </si>
  <si>
    <t>Min. Przestrzeń dla prowadnicy Quardo</t>
  </si>
  <si>
    <t>Szczelina pod dolnym frontem szuflady1</t>
  </si>
  <si>
    <t>Przestrzeń na wieniec górny</t>
  </si>
  <si>
    <t>Pozycja montażu 1 prowadnicy szuflady</t>
  </si>
  <si>
    <t>Dystans 1 do 2 prowadnicy</t>
  </si>
  <si>
    <t>Pozycja montażu 2 prowadnicy szuflady</t>
  </si>
  <si>
    <t>Dystans 2 do 3 prowadnicy</t>
  </si>
  <si>
    <t>Pozycja montażu 3 prowadnicy szuflady</t>
  </si>
  <si>
    <t>Dystans 3 do 4 prowadnicy</t>
  </si>
  <si>
    <t>Pozycja montażu 4 prowadnicy szuflady</t>
  </si>
  <si>
    <t>Dystans 4 do 5 prowadnicy</t>
  </si>
  <si>
    <t>Pozycja montażu 5 prowadnicy szuflady</t>
  </si>
  <si>
    <t>Wymagana przestrzeń dla prowadnicy Quadro</t>
  </si>
  <si>
    <t>Przestrzeń na wieniec dolny</t>
  </si>
  <si>
    <t>Dystans 5 prowadnicy do wieńca górnego</t>
  </si>
  <si>
    <t>1 front szuflady, dolny wkęt</t>
  </si>
  <si>
    <t>1 front szuflady, górny wkęt</t>
  </si>
  <si>
    <t xml:space="preserve"> = dolny wkręt + 32 mm</t>
  </si>
  <si>
    <t xml:space="preserve"> = dolna krawędź + przestrzeń na Quadro</t>
  </si>
  <si>
    <t xml:space="preserve"> = dolna krawędź + przestrzeń na Quadro + wieniec dolny</t>
  </si>
  <si>
    <t>Szczelina nad 5 frontem szuflady</t>
  </si>
  <si>
    <t>Wysokość 5 frontu szuflady</t>
  </si>
  <si>
    <t>Szczelina nad 1 frontem szuflady</t>
  </si>
  <si>
    <t>Wysokość 1 frontu szuflady</t>
  </si>
  <si>
    <t>Szczelina pod frontem dolnym szuflady</t>
  </si>
  <si>
    <t>Szczelina nad 2 frontem szuflady</t>
  </si>
  <si>
    <t>Wysokość 2 frontu szuflady</t>
  </si>
  <si>
    <t>Szczelina nad 3 frontem szuflady</t>
  </si>
  <si>
    <t>Wysokość 3 frontu szuflady</t>
  </si>
  <si>
    <t>Szczelina nad 4 frontem szuflady</t>
  </si>
  <si>
    <t>Wysokość 4 frontu szuflady</t>
  </si>
  <si>
    <t xml:space="preserve">Wysokość całkowita boku </t>
  </si>
  <si>
    <t>Dystans 3 do wieńca górnego</t>
  </si>
  <si>
    <t>2 front szuflady, dolny wkęt</t>
  </si>
  <si>
    <t>2 front szuflady, górny wkęt</t>
  </si>
  <si>
    <t>4 front szuflady, górny wkęt</t>
  </si>
  <si>
    <t>4 front szuflady, dolny wkęt</t>
  </si>
  <si>
    <t>3 front szuflady, dolny wkęt</t>
  </si>
  <si>
    <t>3 front szuflady, górny wkęt</t>
  </si>
  <si>
    <t>5 front szuflady, górny wkęt</t>
  </si>
  <si>
    <t>5 front szuflady, dolny wkęt</t>
  </si>
  <si>
    <t>1 szuflada, reling</t>
  </si>
  <si>
    <t>2 szuflada, reling</t>
  </si>
  <si>
    <t>brak</t>
  </si>
  <si>
    <t>2 front szuflady, dolny wkręt</t>
  </si>
  <si>
    <t>Szczelina nad szufladą</t>
  </si>
  <si>
    <t>Wysokość szuflady</t>
  </si>
  <si>
    <t xml:space="preserve">Wysokość szuflady </t>
  </si>
  <si>
    <t xml:space="preserve">Szczelina nad szufladą </t>
  </si>
  <si>
    <t>Metoda montażu która daje mozliwość optymalnego wykorzystania przestrzeni w korpusie :
Każda prowadnica wymaga zastosowanie minimalnej przestrzeni do jej montażu (z uwagi na jej wysokość). 
W celu redukcji utraty przestrzeni producent montuje prowadnice najniżej jak można w stosunku do frontów. 
Dolny front z uwagi na nałożenie frontu na wieniec dolny posiada inne położenie mocowań w porównaniu do reszty szuflad. 
Reszta frontów szuflad posiada te same położenie mocowań frontu.</t>
  </si>
  <si>
    <t>… Identyczne fronty szuflad</t>
  </si>
  <si>
    <t>…Optymalna przestrzeń</t>
  </si>
  <si>
    <t>Duże ułatwienie dla producentów korpusów : położenie mocowań frontów we wszystkich frontach szuflad jest identyczne. 
Producent może nawiercać fronty wszystkie razem, pozwala to uniknąć pomyłek. 
Fronty o tych samych wymiarach będą mogły być zamienne z uwagi na identyczne położenie mocowań frontów.
Jeśli wybierzemy prowadnice o najwyższej wymaganej przestrzeni możemy zmieniać je bez konieczności zmian położeń mocowań frontów.
Jedyna niedogodność: ten rodzaj konstrukcji powoduje strate pewnej przestrzeni nad szufladami z uwagi na nałożenie dolnej szuflady na wieniec dolny i identyczne położenie mocowań frontów w pozostałych frontach szuflad.</t>
  </si>
  <si>
    <r>
      <t>UWAGA: Montaż prowadnic Quadro na bokach korpusu ulega zmianie w zmianie sposobu montażu.</t>
    </r>
    <r>
      <rPr>
        <sz val="10"/>
        <rFont val="Arial"/>
      </rPr>
      <t>!</t>
    </r>
  </si>
  <si>
    <t xml:space="preserve"> InnoTech Wymiary dla optymalnej przestrzeni</t>
  </si>
  <si>
    <t>Położenie montażu mocowania frontu od dolnej krawędzi frontu</t>
  </si>
  <si>
    <t>Położenie montażu prowadnic od dolnej krawedzi boku korpusu</t>
  </si>
  <si>
    <t>Fronty szuflad i szczeliny między frontami</t>
  </si>
  <si>
    <t xml:space="preserve"> InnoTech wymiary dla identycznych frontów szuflad.</t>
  </si>
  <si>
    <t xml:space="preserve"> InnoTech Cabinet Designer ma ułatwić znalezienie prawidłowej wysokości montażu prowadnicy Quadro i mocowań frontów w systemie szuflad InnoTech dla wysokości boku korpusu 720 mm.
Program podaje wyliczenia dla standartowych wysokości frontów szuflad 140mm i 283 mm.
Głębokość boku korpusu zależy od długości szuflad Innotech jakie chcemy zastosować.
Odległość osi otworów od krawedzi korpusu wynosi 37 mm dla wszystkich prowadnic.</t>
  </si>
  <si>
    <t>Dystans 2 do wieńca górnego</t>
  </si>
</sst>
</file>

<file path=xl/styles.xml><?xml version="1.0" encoding="utf-8"?>
<styleSheet xmlns="http://schemas.openxmlformats.org/spreadsheetml/2006/main">
  <numFmts count="2">
    <numFmt numFmtId="172" formatCode="0.0\ &quot;mm&quot;"/>
    <numFmt numFmtId="175" formatCode="0\ &quot;mm&quot;"/>
  </numFmts>
  <fonts count="9">
    <font>
      <sz val="10"/>
      <name val="Arial"/>
    </font>
    <font>
      <sz val="8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172" fontId="0" fillId="2" borderId="1" xfId="0" applyNumberFormat="1" applyFill="1" applyBorder="1"/>
    <xf numFmtId="0" fontId="0" fillId="3" borderId="2" xfId="0" applyFill="1" applyBorder="1"/>
    <xf numFmtId="172" fontId="0" fillId="3" borderId="2" xfId="0" applyNumberFormat="1" applyFill="1" applyBorder="1"/>
    <xf numFmtId="0" fontId="0" fillId="2" borderId="3" xfId="0" applyFill="1" applyBorder="1"/>
    <xf numFmtId="172" fontId="0" fillId="2" borderId="3" xfId="0" applyNumberFormat="1" applyFill="1" applyBorder="1"/>
    <xf numFmtId="0" fontId="0" fillId="3" borderId="1" xfId="0" applyFill="1" applyBorder="1"/>
    <xf numFmtId="172" fontId="0" fillId="3" borderId="1" xfId="0" applyNumberFormat="1" applyFill="1" applyBorder="1"/>
    <xf numFmtId="0" fontId="0" fillId="2" borderId="4" xfId="0" applyFill="1" applyBorder="1"/>
    <xf numFmtId="172" fontId="0" fillId="2" borderId="4" xfId="0" applyNumberFormat="1" applyFill="1" applyBorder="1"/>
    <xf numFmtId="0" fontId="0" fillId="0" borderId="1" xfId="0" applyBorder="1"/>
    <xf numFmtId="172" fontId="0" fillId="0" borderId="1" xfId="0" applyNumberFormat="1" applyBorder="1"/>
    <xf numFmtId="0" fontId="0" fillId="0" borderId="4" xfId="0" applyBorder="1"/>
    <xf numFmtId="172" fontId="0" fillId="0" borderId="4" xfId="0" applyNumberFormat="1" applyBorder="1"/>
    <xf numFmtId="172" fontId="0" fillId="4" borderId="1" xfId="0" applyNumberFormat="1" applyFill="1" applyBorder="1"/>
    <xf numFmtId="0" fontId="0" fillId="0" borderId="2" xfId="0" applyBorder="1"/>
    <xf numFmtId="172" fontId="0" fillId="0" borderId="2" xfId="0" applyNumberFormat="1" applyBorder="1"/>
    <xf numFmtId="0" fontId="0" fillId="0" borderId="0" xfId="0" applyBorder="1"/>
    <xf numFmtId="172" fontId="0" fillId="0" borderId="0" xfId="0" applyNumberFormat="1" applyBorder="1"/>
    <xf numFmtId="0" fontId="2" fillId="0" borderId="1" xfId="0" applyFont="1" applyBorder="1" applyProtection="1"/>
    <xf numFmtId="0" fontId="2" fillId="0" borderId="0" xfId="0" applyFont="1" applyProtection="1"/>
    <xf numFmtId="0" fontId="0" fillId="0" borderId="3" xfId="0" applyBorder="1"/>
    <xf numFmtId="172" fontId="0" fillId="0" borderId="3" xfId="0" applyNumberFormat="1" applyBorder="1"/>
    <xf numFmtId="172" fontId="0" fillId="0" borderId="2" xfId="0" applyNumberFormat="1" applyBorder="1" applyAlignment="1">
      <alignment horizontal="center"/>
    </xf>
    <xf numFmtId="0" fontId="3" fillId="3" borderId="0" xfId="0" applyFont="1" applyFill="1" applyAlignment="1">
      <alignment vertical="center"/>
    </xf>
    <xf numFmtId="175" fontId="0" fillId="5" borderId="1" xfId="0" applyNumberFormat="1" applyFill="1" applyBorder="1"/>
    <xf numFmtId="0" fontId="4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0" borderId="0" xfId="0" applyFont="1"/>
    <xf numFmtId="0" fontId="5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8" fillId="2" borderId="1" xfId="0" applyFont="1" applyFill="1" applyBorder="1"/>
    <xf numFmtId="0" fontId="8" fillId="0" borderId="1" xfId="0" applyFont="1" applyBorder="1"/>
    <xf numFmtId="0" fontId="8" fillId="4" borderId="2" xfId="0" applyFont="1" applyFill="1" applyBorder="1"/>
    <xf numFmtId="0" fontId="8" fillId="0" borderId="4" xfId="0" applyFont="1" applyBorder="1"/>
    <xf numFmtId="0" fontId="8" fillId="0" borderId="2" xfId="0" applyFont="1" applyBorder="1"/>
    <xf numFmtId="0" fontId="8" fillId="2" borderId="4" xfId="0" applyFont="1" applyFill="1" applyBorder="1"/>
    <xf numFmtId="0" fontId="0" fillId="0" borderId="5" xfId="0" applyBorder="1"/>
    <xf numFmtId="172" fontId="0" fillId="0" borderId="1" xfId="0" applyNumberForma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12" Type="http://schemas.openxmlformats.org/officeDocument/2006/relationships/image" Target="../media/image17.pn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image" Target="../media/image11.png"/><Relationship Id="rId11" Type="http://schemas.openxmlformats.org/officeDocument/2006/relationships/image" Target="../media/image16.jpe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png"/><Relationship Id="rId14" Type="http://schemas.openxmlformats.org/officeDocument/2006/relationships/image" Target="../media/image1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6.png"/><Relationship Id="rId13" Type="http://schemas.openxmlformats.org/officeDocument/2006/relationships/image" Target="../media/image31.png"/><Relationship Id="rId3" Type="http://schemas.openxmlformats.org/officeDocument/2006/relationships/image" Target="../media/image21.png"/><Relationship Id="rId7" Type="http://schemas.openxmlformats.org/officeDocument/2006/relationships/image" Target="../media/image25.png"/><Relationship Id="rId12" Type="http://schemas.openxmlformats.org/officeDocument/2006/relationships/image" Target="../media/image30.png"/><Relationship Id="rId2" Type="http://schemas.openxmlformats.org/officeDocument/2006/relationships/image" Target="../media/image20.png"/><Relationship Id="rId1" Type="http://schemas.openxmlformats.org/officeDocument/2006/relationships/image" Target="../media/image6.jpeg"/><Relationship Id="rId6" Type="http://schemas.openxmlformats.org/officeDocument/2006/relationships/image" Target="../media/image24.png"/><Relationship Id="rId11" Type="http://schemas.openxmlformats.org/officeDocument/2006/relationships/image" Target="../media/image29.jpeg"/><Relationship Id="rId5" Type="http://schemas.openxmlformats.org/officeDocument/2006/relationships/image" Target="../media/image23.png"/><Relationship Id="rId10" Type="http://schemas.openxmlformats.org/officeDocument/2006/relationships/image" Target="../media/image28.png"/><Relationship Id="rId4" Type="http://schemas.openxmlformats.org/officeDocument/2006/relationships/image" Target="../media/image22.png"/><Relationship Id="rId9" Type="http://schemas.openxmlformats.org/officeDocument/2006/relationships/image" Target="../media/image27.png"/><Relationship Id="rId14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781050</xdr:colOff>
      <xdr:row>6</xdr:row>
      <xdr:rowOff>47625</xdr:rowOff>
    </xdr:from>
    <xdr:to>
      <xdr:col>5</xdr:col>
      <xdr:colOff>247650</xdr:colOff>
      <xdr:row>8</xdr:row>
      <xdr:rowOff>114300</xdr:rowOff>
    </xdr:to>
    <xdr:sp macro="" textlink="">
      <xdr:nvSpPr>
        <xdr:cNvPr id="1228" name="AutoShape 26"/>
        <xdr:cNvSpPr>
          <a:spLocks noChangeArrowheads="1"/>
        </xdr:cNvSpPr>
      </xdr:nvSpPr>
      <xdr:spPr bwMode="auto">
        <a:xfrm>
          <a:off x="4629150" y="2276475"/>
          <a:ext cx="428625" cy="390525"/>
        </a:xfrm>
        <a:prstGeom prst="leftArrow">
          <a:avLst>
            <a:gd name="adj1" fmla="val 50000"/>
            <a:gd name="adj2" fmla="val 27439"/>
          </a:avLst>
        </a:prstGeom>
        <a:gradFill rotWithShape="1">
          <a:gsLst>
            <a:gs pos="0">
              <a:srgbClr val="AFAFAF"/>
            </a:gs>
            <a:gs pos="100000">
              <a:srgbClr val="FFFFFF"/>
            </a:gs>
          </a:gsLst>
          <a:lin ang="0" scaled="1"/>
        </a:gra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81915</xdr:colOff>
      <xdr:row>6</xdr:row>
      <xdr:rowOff>7620</xdr:rowOff>
    </xdr:from>
    <xdr:to>
      <xdr:col>6</xdr:col>
      <xdr:colOff>1724025</xdr:colOff>
      <xdr:row>10</xdr:row>
      <xdr:rowOff>60960</xdr:rowOff>
    </xdr:to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4892040" y="2122170"/>
          <a:ext cx="2413635" cy="70104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dla Quadro 30:   34 mm - nośność 30kg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dla Quadro V6:   37 mm - nośność 30kg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dla Quadro V6+: 42 mm - nośność 50kg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dla Quadro V8:   47 mm - nośność 70kg</a:t>
          </a:r>
        </a:p>
      </xdr:txBody>
    </xdr:sp>
    <xdr:clientData/>
  </xdr:twoCellAnchor>
  <xdr:twoCellAnchor editAs="oneCell">
    <xdr:from>
      <xdr:col>6</xdr:col>
      <xdr:colOff>104775</xdr:colOff>
      <xdr:row>0</xdr:row>
      <xdr:rowOff>28575</xdr:rowOff>
    </xdr:from>
    <xdr:to>
      <xdr:col>6</xdr:col>
      <xdr:colOff>1914525</xdr:colOff>
      <xdr:row>1</xdr:row>
      <xdr:rowOff>0</xdr:rowOff>
    </xdr:to>
    <xdr:pic>
      <xdr:nvPicPr>
        <xdr:cNvPr id="1230" name="Picture 28" descr="Hettich_slogan-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6425" y="28575"/>
          <a:ext cx="1809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14</xdr:row>
      <xdr:rowOff>38100</xdr:rowOff>
    </xdr:from>
    <xdr:to>
      <xdr:col>6</xdr:col>
      <xdr:colOff>333375</xdr:colOff>
      <xdr:row>14</xdr:row>
      <xdr:rowOff>1104900</xdr:rowOff>
    </xdr:to>
    <xdr:pic>
      <xdr:nvPicPr>
        <xdr:cNvPr id="12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29200" y="3562350"/>
          <a:ext cx="885825" cy="1066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590550</xdr:colOff>
      <xdr:row>14</xdr:row>
      <xdr:rowOff>66675</xdr:rowOff>
    </xdr:from>
    <xdr:to>
      <xdr:col>6</xdr:col>
      <xdr:colOff>1514475</xdr:colOff>
      <xdr:row>14</xdr:row>
      <xdr:rowOff>1085850</xdr:rowOff>
    </xdr:to>
    <xdr:pic>
      <xdr:nvPicPr>
        <xdr:cNvPr id="12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72200" y="3590925"/>
          <a:ext cx="923925" cy="1019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17</xdr:row>
      <xdr:rowOff>0</xdr:rowOff>
    </xdr:from>
    <xdr:to>
      <xdr:col>6</xdr:col>
      <xdr:colOff>381000</xdr:colOff>
      <xdr:row>17</xdr:row>
      <xdr:rowOff>1085850</xdr:rowOff>
    </xdr:to>
    <xdr:pic>
      <xdr:nvPicPr>
        <xdr:cNvPr id="123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81575" y="5172075"/>
          <a:ext cx="981075" cy="1085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600075</xdr:colOff>
      <xdr:row>16</xdr:row>
      <xdr:rowOff>152400</xdr:rowOff>
    </xdr:from>
    <xdr:to>
      <xdr:col>6</xdr:col>
      <xdr:colOff>1485900</xdr:colOff>
      <xdr:row>17</xdr:row>
      <xdr:rowOff>1085850</xdr:rowOff>
    </xdr:to>
    <xdr:pic>
      <xdr:nvPicPr>
        <xdr:cNvPr id="123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81725" y="5162550"/>
          <a:ext cx="885825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1123950</xdr:colOff>
      <xdr:row>0</xdr:row>
      <xdr:rowOff>38100</xdr:rowOff>
    </xdr:from>
    <xdr:to>
      <xdr:col>12</xdr:col>
      <xdr:colOff>714375</xdr:colOff>
      <xdr:row>1</xdr:row>
      <xdr:rowOff>0</xdr:rowOff>
    </xdr:to>
    <xdr:pic>
      <xdr:nvPicPr>
        <xdr:cNvPr id="5174" name="Picture 14" descr="Hettich_slogan-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92525" y="38100"/>
          <a:ext cx="18192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1371600</xdr:colOff>
      <xdr:row>18</xdr:row>
      <xdr:rowOff>19050</xdr:rowOff>
    </xdr:to>
    <xdr:pic>
      <xdr:nvPicPr>
        <xdr:cNvPr id="517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171575"/>
          <a:ext cx="1371600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22</xdr:row>
      <xdr:rowOff>152400</xdr:rowOff>
    </xdr:from>
    <xdr:to>
      <xdr:col>1</xdr:col>
      <xdr:colOff>1381125</xdr:colOff>
      <xdr:row>36</xdr:row>
      <xdr:rowOff>0</xdr:rowOff>
    </xdr:to>
    <xdr:pic>
      <xdr:nvPicPr>
        <xdr:cNvPr id="51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4162425"/>
          <a:ext cx="1371600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40</xdr:row>
      <xdr:rowOff>142875</xdr:rowOff>
    </xdr:from>
    <xdr:to>
      <xdr:col>1</xdr:col>
      <xdr:colOff>1362075</xdr:colOff>
      <xdr:row>53</xdr:row>
      <xdr:rowOff>142875</xdr:rowOff>
    </xdr:to>
    <xdr:pic>
      <xdr:nvPicPr>
        <xdr:cNvPr id="517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7650" y="7162800"/>
          <a:ext cx="1362075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5</xdr:row>
      <xdr:rowOff>0</xdr:rowOff>
    </xdr:from>
    <xdr:to>
      <xdr:col>6</xdr:col>
      <xdr:colOff>1381125</xdr:colOff>
      <xdr:row>18</xdr:row>
      <xdr:rowOff>19050</xdr:rowOff>
    </xdr:to>
    <xdr:pic>
      <xdr:nvPicPr>
        <xdr:cNvPr id="517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34400" y="1171575"/>
          <a:ext cx="1371600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1371600</xdr:colOff>
      <xdr:row>36</xdr:row>
      <xdr:rowOff>19050</xdr:rowOff>
    </xdr:to>
    <xdr:pic>
      <xdr:nvPicPr>
        <xdr:cNvPr id="5179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24875" y="4171950"/>
          <a:ext cx="1371600" cy="2181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40</xdr:row>
      <xdr:rowOff>152400</xdr:rowOff>
    </xdr:from>
    <xdr:to>
      <xdr:col>6</xdr:col>
      <xdr:colOff>1371600</xdr:colOff>
      <xdr:row>53</xdr:row>
      <xdr:rowOff>152400</xdr:rowOff>
    </xdr:to>
    <xdr:pic>
      <xdr:nvPicPr>
        <xdr:cNvPr id="5180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24875" y="7172325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</xdr:row>
      <xdr:rowOff>9525</xdr:rowOff>
    </xdr:from>
    <xdr:to>
      <xdr:col>10</xdr:col>
      <xdr:colOff>1371600</xdr:colOff>
      <xdr:row>18</xdr:row>
      <xdr:rowOff>19050</xdr:rowOff>
    </xdr:to>
    <xdr:pic>
      <xdr:nvPicPr>
        <xdr:cNvPr id="518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687425" y="118110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23</xdr:row>
      <xdr:rowOff>9525</xdr:rowOff>
    </xdr:from>
    <xdr:to>
      <xdr:col>10</xdr:col>
      <xdr:colOff>1362075</xdr:colOff>
      <xdr:row>36</xdr:row>
      <xdr:rowOff>19050</xdr:rowOff>
    </xdr:to>
    <xdr:pic>
      <xdr:nvPicPr>
        <xdr:cNvPr id="518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687425" y="4181475"/>
          <a:ext cx="1362075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142875</xdr:rowOff>
    </xdr:from>
    <xdr:to>
      <xdr:col>10</xdr:col>
      <xdr:colOff>1371600</xdr:colOff>
      <xdr:row>53</xdr:row>
      <xdr:rowOff>142875</xdr:rowOff>
    </xdr:to>
    <xdr:pic>
      <xdr:nvPicPr>
        <xdr:cNvPr id="518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687425" y="716280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285750</xdr:colOff>
      <xdr:row>3</xdr:row>
      <xdr:rowOff>133350</xdr:rowOff>
    </xdr:from>
    <xdr:to>
      <xdr:col>5</xdr:col>
      <xdr:colOff>295275</xdr:colOff>
      <xdr:row>63</xdr:row>
      <xdr:rowOff>114300</xdr:rowOff>
    </xdr:to>
    <xdr:sp macro="" textlink="">
      <xdr:nvSpPr>
        <xdr:cNvPr id="5184" name="Line 24"/>
        <xdr:cNvSpPr>
          <a:spLocks noChangeShapeType="1"/>
        </xdr:cNvSpPr>
      </xdr:nvSpPr>
      <xdr:spPr bwMode="auto">
        <a:xfrm>
          <a:off x="8524875" y="942975"/>
          <a:ext cx="0" cy="99726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9</xdr:col>
      <xdr:colOff>295275</xdr:colOff>
      <xdr:row>3</xdr:row>
      <xdr:rowOff>161925</xdr:rowOff>
    </xdr:from>
    <xdr:to>
      <xdr:col>9</xdr:col>
      <xdr:colOff>304800</xdr:colOff>
      <xdr:row>63</xdr:row>
      <xdr:rowOff>142875</xdr:rowOff>
    </xdr:to>
    <xdr:sp macro="" textlink="">
      <xdr:nvSpPr>
        <xdr:cNvPr id="5185" name="Line 25"/>
        <xdr:cNvSpPr>
          <a:spLocks noChangeShapeType="1"/>
        </xdr:cNvSpPr>
      </xdr:nvSpPr>
      <xdr:spPr bwMode="auto">
        <a:xfrm>
          <a:off x="13401675" y="971550"/>
          <a:ext cx="9525" cy="99726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1123950</xdr:colOff>
      <xdr:row>0</xdr:row>
      <xdr:rowOff>38100</xdr:rowOff>
    </xdr:from>
    <xdr:to>
      <xdr:col>15</xdr:col>
      <xdr:colOff>1828800</xdr:colOff>
      <xdr:row>1</xdr:row>
      <xdr:rowOff>0</xdr:rowOff>
    </xdr:to>
    <xdr:pic>
      <xdr:nvPicPr>
        <xdr:cNvPr id="5186" name="Picture 26" descr="Hettich_slogan-logo_4c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107525" y="38100"/>
          <a:ext cx="7048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295275</xdr:colOff>
      <xdr:row>3</xdr:row>
      <xdr:rowOff>161925</xdr:rowOff>
    </xdr:from>
    <xdr:to>
      <xdr:col>13</xdr:col>
      <xdr:colOff>304800</xdr:colOff>
      <xdr:row>63</xdr:row>
      <xdr:rowOff>142875</xdr:rowOff>
    </xdr:to>
    <xdr:sp macro="" textlink="">
      <xdr:nvSpPr>
        <xdr:cNvPr id="5187" name="Line 30"/>
        <xdr:cNvSpPr>
          <a:spLocks noChangeShapeType="1"/>
        </xdr:cNvSpPr>
      </xdr:nvSpPr>
      <xdr:spPr bwMode="auto">
        <a:xfrm>
          <a:off x="18564225" y="971550"/>
          <a:ext cx="9525" cy="99726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19050</xdr:colOff>
      <xdr:row>5</xdr:row>
      <xdr:rowOff>9525</xdr:rowOff>
    </xdr:from>
    <xdr:to>
      <xdr:col>14</xdr:col>
      <xdr:colOff>1419225</xdr:colOff>
      <xdr:row>18</xdr:row>
      <xdr:rowOff>47625</xdr:rowOff>
    </xdr:to>
    <xdr:pic>
      <xdr:nvPicPr>
        <xdr:cNvPr id="5188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935700" y="1181100"/>
          <a:ext cx="1400175" cy="2190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9525</xdr:colOff>
      <xdr:row>23</xdr:row>
      <xdr:rowOff>9525</xdr:rowOff>
    </xdr:from>
    <xdr:to>
      <xdr:col>14</xdr:col>
      <xdr:colOff>1438275</xdr:colOff>
      <xdr:row>36</xdr:row>
      <xdr:rowOff>66675</xdr:rowOff>
    </xdr:to>
    <xdr:pic>
      <xdr:nvPicPr>
        <xdr:cNvPr id="518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926175" y="4181475"/>
          <a:ext cx="1428750" cy="2219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</xdr:colOff>
      <xdr:row>40</xdr:row>
      <xdr:rowOff>152400</xdr:rowOff>
    </xdr:from>
    <xdr:to>
      <xdr:col>14</xdr:col>
      <xdr:colOff>1466850</xdr:colOff>
      <xdr:row>53</xdr:row>
      <xdr:rowOff>152400</xdr:rowOff>
    </xdr:to>
    <xdr:pic>
      <xdr:nvPicPr>
        <xdr:cNvPr id="519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945225" y="7172325"/>
          <a:ext cx="1438275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1457325</xdr:colOff>
      <xdr:row>6</xdr:row>
      <xdr:rowOff>28575</xdr:rowOff>
    </xdr:from>
    <xdr:to>
      <xdr:col>16</xdr:col>
      <xdr:colOff>533400</xdr:colOff>
      <xdr:row>11</xdr:row>
      <xdr:rowOff>95250</xdr:rowOff>
    </xdr:to>
    <xdr:sp macro="" textlink="">
      <xdr:nvSpPr>
        <xdr:cNvPr id="19" name="WordArt 38"/>
        <xdr:cNvSpPr>
          <a:spLocks noChangeArrowheads="1" noChangeShapeType="1" noTextEdit="1"/>
        </xdr:cNvSpPr>
      </xdr:nvSpPr>
      <xdr:spPr bwMode="auto">
        <a:xfrm>
          <a:off x="21574125" y="1362075"/>
          <a:ext cx="1304925" cy="8763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  <xdr:twoCellAnchor>
    <xdr:from>
      <xdr:col>15</xdr:col>
      <xdr:colOff>1657350</xdr:colOff>
      <xdr:row>24</xdr:row>
      <xdr:rowOff>0</xdr:rowOff>
    </xdr:from>
    <xdr:to>
      <xdr:col>16</xdr:col>
      <xdr:colOff>733425</xdr:colOff>
      <xdr:row>29</xdr:row>
      <xdr:rowOff>66675</xdr:rowOff>
    </xdr:to>
    <xdr:sp macro="" textlink="">
      <xdr:nvSpPr>
        <xdr:cNvPr id="20" name="WordArt 39"/>
        <xdr:cNvSpPr>
          <a:spLocks noChangeArrowheads="1" noChangeShapeType="1" noTextEdit="1"/>
        </xdr:cNvSpPr>
      </xdr:nvSpPr>
      <xdr:spPr bwMode="auto">
        <a:xfrm>
          <a:off x="21774150" y="4305300"/>
          <a:ext cx="1304925" cy="8763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  <xdr:twoCellAnchor>
    <xdr:from>
      <xdr:col>15</xdr:col>
      <xdr:colOff>1495425</xdr:colOff>
      <xdr:row>40</xdr:row>
      <xdr:rowOff>95250</xdr:rowOff>
    </xdr:from>
    <xdr:to>
      <xdr:col>16</xdr:col>
      <xdr:colOff>571500</xdr:colOff>
      <xdr:row>45</xdr:row>
      <xdr:rowOff>142875</xdr:rowOff>
    </xdr:to>
    <xdr:sp macro="" textlink="">
      <xdr:nvSpPr>
        <xdr:cNvPr id="21" name="WordArt 40"/>
        <xdr:cNvSpPr>
          <a:spLocks noChangeArrowheads="1" noChangeShapeType="1" noTextEdit="1"/>
        </xdr:cNvSpPr>
      </xdr:nvSpPr>
      <xdr:spPr bwMode="auto">
        <a:xfrm>
          <a:off x="21612225" y="7029450"/>
          <a:ext cx="1304925" cy="8763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1152525</xdr:colOff>
      <xdr:row>0</xdr:row>
      <xdr:rowOff>47625</xdr:rowOff>
    </xdr:from>
    <xdr:to>
      <xdr:col>12</xdr:col>
      <xdr:colOff>742950</xdr:colOff>
      <xdr:row>1</xdr:row>
      <xdr:rowOff>9525</xdr:rowOff>
    </xdr:to>
    <xdr:pic>
      <xdr:nvPicPr>
        <xdr:cNvPr id="2412" name="Picture 16" descr="Hettich_slogan-logo_4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59175" y="47625"/>
          <a:ext cx="18192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</xdr:row>
      <xdr:rowOff>9525</xdr:rowOff>
    </xdr:from>
    <xdr:to>
      <xdr:col>10</xdr:col>
      <xdr:colOff>1371600</xdr:colOff>
      <xdr:row>18</xdr:row>
      <xdr:rowOff>19050</xdr:rowOff>
    </xdr:to>
    <xdr:pic>
      <xdr:nvPicPr>
        <xdr:cNvPr id="2413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525500" y="121920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23</xdr:row>
      <xdr:rowOff>9525</xdr:rowOff>
    </xdr:from>
    <xdr:to>
      <xdr:col>10</xdr:col>
      <xdr:colOff>1362075</xdr:colOff>
      <xdr:row>36</xdr:row>
      <xdr:rowOff>19050</xdr:rowOff>
    </xdr:to>
    <xdr:pic>
      <xdr:nvPicPr>
        <xdr:cNvPr id="24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525500" y="4219575"/>
          <a:ext cx="1362075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142875</xdr:rowOff>
    </xdr:from>
    <xdr:to>
      <xdr:col>10</xdr:col>
      <xdr:colOff>1371600</xdr:colOff>
      <xdr:row>53</xdr:row>
      <xdr:rowOff>142875</xdr:rowOff>
    </xdr:to>
    <xdr:pic>
      <xdr:nvPicPr>
        <xdr:cNvPr id="241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525500" y="720090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5</xdr:row>
      <xdr:rowOff>9525</xdr:rowOff>
    </xdr:from>
    <xdr:to>
      <xdr:col>6</xdr:col>
      <xdr:colOff>1381125</xdr:colOff>
      <xdr:row>18</xdr:row>
      <xdr:rowOff>19050</xdr:rowOff>
    </xdr:to>
    <xdr:pic>
      <xdr:nvPicPr>
        <xdr:cNvPr id="2416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029575" y="121920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23</xdr:row>
      <xdr:rowOff>9525</xdr:rowOff>
    </xdr:from>
    <xdr:to>
      <xdr:col>6</xdr:col>
      <xdr:colOff>1371600</xdr:colOff>
      <xdr:row>36</xdr:row>
      <xdr:rowOff>19050</xdr:rowOff>
    </xdr:to>
    <xdr:pic>
      <xdr:nvPicPr>
        <xdr:cNvPr id="241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020050" y="4219575"/>
          <a:ext cx="1371600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1371600</xdr:colOff>
      <xdr:row>54</xdr:row>
      <xdr:rowOff>0</xdr:rowOff>
    </xdr:to>
    <xdr:pic>
      <xdr:nvPicPr>
        <xdr:cNvPr id="241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020050" y="7219950"/>
          <a:ext cx="137160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5</xdr:row>
      <xdr:rowOff>0</xdr:rowOff>
    </xdr:from>
    <xdr:to>
      <xdr:col>1</xdr:col>
      <xdr:colOff>1352550</xdr:colOff>
      <xdr:row>18</xdr:row>
      <xdr:rowOff>19050</xdr:rowOff>
    </xdr:to>
    <xdr:pic>
      <xdr:nvPicPr>
        <xdr:cNvPr id="241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8125" y="1209675"/>
          <a:ext cx="1362075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152400</xdr:rowOff>
    </xdr:from>
    <xdr:to>
      <xdr:col>1</xdr:col>
      <xdr:colOff>1371600</xdr:colOff>
      <xdr:row>36</xdr:row>
      <xdr:rowOff>0</xdr:rowOff>
    </xdr:to>
    <xdr:pic>
      <xdr:nvPicPr>
        <xdr:cNvPr id="242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47650" y="4200525"/>
          <a:ext cx="1371600" cy="2171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40</xdr:row>
      <xdr:rowOff>142875</xdr:rowOff>
    </xdr:from>
    <xdr:to>
      <xdr:col>1</xdr:col>
      <xdr:colOff>1352550</xdr:colOff>
      <xdr:row>53</xdr:row>
      <xdr:rowOff>142875</xdr:rowOff>
    </xdr:to>
    <xdr:pic>
      <xdr:nvPicPr>
        <xdr:cNvPr id="242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8125" y="7200900"/>
          <a:ext cx="1362075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276225</xdr:colOff>
      <xdr:row>3</xdr:row>
      <xdr:rowOff>114300</xdr:rowOff>
    </xdr:from>
    <xdr:to>
      <xdr:col>5</xdr:col>
      <xdr:colOff>276225</xdr:colOff>
      <xdr:row>54</xdr:row>
      <xdr:rowOff>104775</xdr:rowOff>
    </xdr:to>
    <xdr:sp macro="" textlink="">
      <xdr:nvSpPr>
        <xdr:cNvPr id="2422" name="Line 26"/>
        <xdr:cNvSpPr>
          <a:spLocks noChangeShapeType="1"/>
        </xdr:cNvSpPr>
      </xdr:nvSpPr>
      <xdr:spPr bwMode="auto">
        <a:xfrm>
          <a:off x="8020050" y="923925"/>
          <a:ext cx="0" cy="85629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9</xdr:col>
      <xdr:colOff>314325</xdr:colOff>
      <xdr:row>3</xdr:row>
      <xdr:rowOff>142875</xdr:rowOff>
    </xdr:from>
    <xdr:to>
      <xdr:col>9</xdr:col>
      <xdr:colOff>323850</xdr:colOff>
      <xdr:row>54</xdr:row>
      <xdr:rowOff>133350</xdr:rowOff>
    </xdr:to>
    <xdr:sp macro="" textlink="">
      <xdr:nvSpPr>
        <xdr:cNvPr id="2423" name="Line 27"/>
        <xdr:cNvSpPr>
          <a:spLocks noChangeShapeType="1"/>
        </xdr:cNvSpPr>
      </xdr:nvSpPr>
      <xdr:spPr bwMode="auto">
        <a:xfrm>
          <a:off x="13258800" y="952500"/>
          <a:ext cx="9525" cy="85629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1000125</xdr:colOff>
      <xdr:row>0</xdr:row>
      <xdr:rowOff>38100</xdr:rowOff>
    </xdr:from>
    <xdr:to>
      <xdr:col>16</xdr:col>
      <xdr:colOff>514350</xdr:colOff>
      <xdr:row>1</xdr:row>
      <xdr:rowOff>0</xdr:rowOff>
    </xdr:to>
    <xdr:pic>
      <xdr:nvPicPr>
        <xdr:cNvPr id="2424" name="Picture 28" descr="Hettich_slogan-logo_4c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1736050" y="38100"/>
          <a:ext cx="1857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295275</xdr:colOff>
      <xdr:row>3</xdr:row>
      <xdr:rowOff>161925</xdr:rowOff>
    </xdr:from>
    <xdr:to>
      <xdr:col>13</xdr:col>
      <xdr:colOff>304800</xdr:colOff>
      <xdr:row>54</xdr:row>
      <xdr:rowOff>152400</xdr:rowOff>
    </xdr:to>
    <xdr:sp macro="" textlink="">
      <xdr:nvSpPr>
        <xdr:cNvPr id="2425" name="Line 29"/>
        <xdr:cNvSpPr>
          <a:spLocks noChangeShapeType="1"/>
        </xdr:cNvSpPr>
      </xdr:nvSpPr>
      <xdr:spPr bwMode="auto">
        <a:xfrm>
          <a:off x="18402300" y="971550"/>
          <a:ext cx="9525" cy="8562975"/>
        </a:xfrm>
        <a:prstGeom prst="line">
          <a:avLst/>
        </a:prstGeom>
        <a:noFill/>
        <a:ln w="38100">
          <a:solidFill>
            <a:srgbClr val="C0C0C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19050</xdr:colOff>
      <xdr:row>5</xdr:row>
      <xdr:rowOff>9525</xdr:rowOff>
    </xdr:from>
    <xdr:to>
      <xdr:col>14</xdr:col>
      <xdr:colOff>1562100</xdr:colOff>
      <xdr:row>18</xdr:row>
      <xdr:rowOff>47625</xdr:rowOff>
    </xdr:to>
    <xdr:pic>
      <xdr:nvPicPr>
        <xdr:cNvPr id="242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9078575" y="1219200"/>
          <a:ext cx="1543050" cy="2190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9525</xdr:colOff>
      <xdr:row>23</xdr:row>
      <xdr:rowOff>9525</xdr:rowOff>
    </xdr:from>
    <xdr:to>
      <xdr:col>14</xdr:col>
      <xdr:colOff>1562100</xdr:colOff>
      <xdr:row>36</xdr:row>
      <xdr:rowOff>66675</xdr:rowOff>
    </xdr:to>
    <xdr:pic>
      <xdr:nvPicPr>
        <xdr:cNvPr id="2427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9069050" y="4219575"/>
          <a:ext cx="1552575" cy="2219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40</xdr:row>
      <xdr:rowOff>152400</xdr:rowOff>
    </xdr:from>
    <xdr:to>
      <xdr:col>14</xdr:col>
      <xdr:colOff>1600200</xdr:colOff>
      <xdr:row>53</xdr:row>
      <xdr:rowOff>152400</xdr:rowOff>
    </xdr:to>
    <xdr:pic>
      <xdr:nvPicPr>
        <xdr:cNvPr id="2428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9078575" y="7210425"/>
          <a:ext cx="1581150" cy="2162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1990725</xdr:colOff>
      <xdr:row>5</xdr:row>
      <xdr:rowOff>38100</xdr:rowOff>
    </xdr:from>
    <xdr:to>
      <xdr:col>16</xdr:col>
      <xdr:colOff>1476375</xdr:colOff>
      <xdr:row>10</xdr:row>
      <xdr:rowOff>104775</xdr:rowOff>
    </xdr:to>
    <xdr:sp macro="" textlink="">
      <xdr:nvSpPr>
        <xdr:cNvPr id="19" name="WordArt 36"/>
        <xdr:cNvSpPr>
          <a:spLocks noChangeArrowheads="1" noChangeShapeType="1" noTextEdit="1"/>
        </xdr:cNvSpPr>
      </xdr:nvSpPr>
      <xdr:spPr bwMode="auto">
        <a:xfrm>
          <a:off x="22726650" y="1247775"/>
          <a:ext cx="1828800" cy="89535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  <xdr:twoCellAnchor>
    <xdr:from>
      <xdr:col>15</xdr:col>
      <xdr:colOff>2019300</xdr:colOff>
      <xdr:row>24</xdr:row>
      <xdr:rowOff>76200</xdr:rowOff>
    </xdr:from>
    <xdr:to>
      <xdr:col>16</xdr:col>
      <xdr:colOff>1314450</xdr:colOff>
      <xdr:row>29</xdr:row>
      <xdr:rowOff>142875</xdr:rowOff>
    </xdr:to>
    <xdr:sp macro="" textlink="">
      <xdr:nvSpPr>
        <xdr:cNvPr id="20" name="WordArt 37"/>
        <xdr:cNvSpPr>
          <a:spLocks noChangeArrowheads="1" noChangeShapeType="1" noTextEdit="1"/>
        </xdr:cNvSpPr>
      </xdr:nvSpPr>
      <xdr:spPr bwMode="auto">
        <a:xfrm>
          <a:off x="22755225" y="4448175"/>
          <a:ext cx="1638300" cy="89535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  <xdr:twoCellAnchor>
    <xdr:from>
      <xdr:col>15</xdr:col>
      <xdr:colOff>2105025</xdr:colOff>
      <xdr:row>39</xdr:row>
      <xdr:rowOff>190500</xdr:rowOff>
    </xdr:from>
    <xdr:to>
      <xdr:col>16</xdr:col>
      <xdr:colOff>1400175</xdr:colOff>
      <xdr:row>45</xdr:row>
      <xdr:rowOff>38100</xdr:rowOff>
    </xdr:to>
    <xdr:sp macro="" textlink="">
      <xdr:nvSpPr>
        <xdr:cNvPr id="21" name="WordArt 38"/>
        <xdr:cNvSpPr>
          <a:spLocks noChangeArrowheads="1" noChangeShapeType="1" noTextEdit="1"/>
        </xdr:cNvSpPr>
      </xdr:nvSpPr>
      <xdr:spPr bwMode="auto">
        <a:xfrm>
          <a:off x="22840950" y="7048500"/>
          <a:ext cx="1638300" cy="876300"/>
        </a:xfrm>
        <a:prstGeom prst="rect">
          <a:avLst/>
        </a:prstGeom>
      </xdr:spPr>
      <xdr:txBody>
        <a:bodyPr wrap="none" fromWordArt="1">
          <a:prstTxWarp prst="textCascadeUp">
            <a:avLst>
              <a:gd name="adj" fmla="val 44444"/>
            </a:avLst>
          </a:prstTxWarp>
          <a:scene3d>
            <a:camera prst="legacyPerspectiveFront">
              <a:rot lat="20519999" lon="1080000" rev="0"/>
            </a:camera>
            <a:lightRig rig="legacyHarsh2" dir="b"/>
          </a:scene3d>
          <a:sp3d extrusionH="430200" prstMaterial="legacyMatte">
            <a:extrusionClr>
              <a:srgbClr val="FF6600"/>
            </a:extrusionClr>
          </a:sp3d>
        </a:bodyPr>
        <a:lstStyle/>
        <a:p>
          <a:pPr algn="ctr" rtl="0"/>
          <a:r>
            <a:rPr lang="pl-PL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E701"/>
                  </a:gs>
                  <a:gs pos="100000">
                    <a:srgbClr val="FE3E02"/>
                  </a:gs>
                </a:gsLst>
                <a:lin ang="5400000" scaled="1"/>
              </a:gradFill>
              <a:effectLst/>
              <a:latin typeface="Impact"/>
            </a:rPr>
            <a:t>Check!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Robert/USTAWI~1/Temp/notes6030C8/InnoTech%20Base%20Cabinet%20Designe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ic Data"/>
      <sheetName val="5 Dr"/>
      <sheetName val="1 Dr - 2 PaP"/>
      <sheetName val="1 Dr - 1 int PaP -1 PaP"/>
      <sheetName val="Ref"/>
    </sheetNames>
    <sheetDataSet>
      <sheetData sheetId="0"/>
      <sheetData sheetId="1"/>
      <sheetData sheetId="2"/>
      <sheetData sheetId="3"/>
      <sheetData sheetId="4">
        <row r="8">
          <cell r="B8">
            <v>16</v>
          </cell>
          <cell r="F8">
            <v>33</v>
          </cell>
        </row>
        <row r="9">
          <cell r="B9">
            <v>18</v>
          </cell>
          <cell r="F9">
            <v>36</v>
          </cell>
        </row>
        <row r="10">
          <cell r="B10">
            <v>19</v>
          </cell>
          <cell r="F10">
            <v>42</v>
          </cell>
        </row>
        <row r="11">
          <cell r="F11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showGridLines="0" tabSelected="1" topLeftCell="B1" workbookViewId="0">
      <selection activeCell="E12" sqref="E12"/>
    </sheetView>
  </sheetViews>
  <sheetFormatPr defaultColWidth="11.5703125" defaultRowHeight="12.75"/>
  <cols>
    <col min="1" max="1" width="3.7109375" customWidth="1"/>
    <col min="2" max="2" width="8.28515625" customWidth="1"/>
    <col min="3" max="3" width="34.140625" customWidth="1"/>
    <col min="5" max="5" width="14.42578125" style="18" customWidth="1"/>
    <col min="7" max="7" width="29.140625" customWidth="1"/>
    <col min="8" max="8" width="8.7109375" customWidth="1"/>
    <col min="9" max="9" width="23.7109375" customWidth="1"/>
    <col min="10" max="10" width="33.42578125" bestFit="1" customWidth="1"/>
    <col min="12" max="12" width="42.42578125" bestFit="1" customWidth="1"/>
  </cols>
  <sheetData>
    <row r="1" spans="1:8" ht="38.25" customHeight="1">
      <c r="A1" s="25" t="s">
        <v>1</v>
      </c>
      <c r="B1" s="25"/>
      <c r="C1" s="25"/>
      <c r="D1" s="25"/>
      <c r="E1" s="25"/>
      <c r="F1" s="25"/>
    </row>
    <row r="2" spans="1:8" ht="21" customHeight="1"/>
    <row r="3" spans="1:8" ht="78" customHeight="1">
      <c r="B3" s="42" t="s">
        <v>63</v>
      </c>
      <c r="C3" s="43"/>
      <c r="D3" s="43"/>
      <c r="E3" s="44"/>
      <c r="F3" s="45"/>
    </row>
    <row r="5" spans="1:8">
      <c r="B5" t="s">
        <v>2</v>
      </c>
    </row>
    <row r="7" spans="1:8">
      <c r="C7" s="20" t="s">
        <v>3</v>
      </c>
      <c r="D7" s="26">
        <v>18</v>
      </c>
      <c r="E7" s="21"/>
    </row>
    <row r="8" spans="1:8">
      <c r="C8" s="20" t="s">
        <v>4</v>
      </c>
      <c r="D8" s="26">
        <v>37</v>
      </c>
      <c r="E8" s="21" t="str">
        <f>IF(D8=33,"Quadro 30",IF(D8=36,"Quadro V6",IF(D8=42,"Quadro V6+",IF(D8=47,"Quadro V8",""))))</f>
        <v/>
      </c>
      <c r="H8" s="18"/>
    </row>
    <row r="9" spans="1:8">
      <c r="C9" s="20" t="s">
        <v>5</v>
      </c>
      <c r="D9" s="26">
        <v>2</v>
      </c>
    </row>
    <row r="14" spans="1:8">
      <c r="B14" s="27" t="s">
        <v>55</v>
      </c>
    </row>
    <row r="15" spans="1:8" ht="104.45" customHeight="1">
      <c r="B15" s="42" t="s">
        <v>53</v>
      </c>
      <c r="C15" s="43"/>
      <c r="D15" s="43"/>
      <c r="E15" s="44"/>
    </row>
    <row r="17" spans="2:5">
      <c r="B17" s="27" t="s">
        <v>54</v>
      </c>
    </row>
    <row r="18" spans="2:5" ht="145.5" customHeight="1">
      <c r="B18" s="42" t="s">
        <v>56</v>
      </c>
      <c r="C18" s="43"/>
      <c r="D18" s="43"/>
      <c r="E18" s="44"/>
    </row>
    <row r="19" spans="2:5">
      <c r="B19" s="27" t="s">
        <v>57</v>
      </c>
    </row>
  </sheetData>
  <mergeCells count="3">
    <mergeCell ref="B18:E18"/>
    <mergeCell ref="B15:E15"/>
    <mergeCell ref="B3:F3"/>
  </mergeCells>
  <phoneticPr fontId="1" type="noConversion"/>
  <pageMargins left="0.39370078740157483" right="0.39370078740157483" top="0.98425196850393704" bottom="0.98425196850393704" header="0.51181102362204722" footer="0.51181102362204722"/>
  <pageSetup paperSize="9" scale="87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showGridLines="0" topLeftCell="I27" workbookViewId="0">
      <selection activeCell="P46" sqref="P46:P51"/>
    </sheetView>
  </sheetViews>
  <sheetFormatPr defaultColWidth="11.5703125" defaultRowHeight="12.75"/>
  <cols>
    <col min="1" max="1" width="3.7109375" customWidth="1"/>
    <col min="2" max="2" width="23.7109375" customWidth="1"/>
    <col min="3" max="3" width="40.28515625" customWidth="1"/>
    <col min="5" max="5" width="48.5703125" style="18" customWidth="1"/>
    <col min="6" max="6" width="1" hidden="1" customWidth="1"/>
    <col min="7" max="7" width="23.7109375" customWidth="1"/>
    <col min="8" max="8" width="33.42578125" bestFit="1" customWidth="1"/>
    <col min="10" max="10" width="8.7109375" customWidth="1"/>
    <col min="11" max="11" width="23.7109375" customWidth="1"/>
    <col min="12" max="12" width="33.42578125" bestFit="1" customWidth="1"/>
    <col min="14" max="14" width="9.7109375" customWidth="1"/>
    <col min="15" max="15" width="31" customWidth="1"/>
    <col min="16" max="16" width="38.140625" customWidth="1"/>
  </cols>
  <sheetData>
    <row r="1" spans="1:17" ht="38.25" customHeight="1">
      <c r="A1" s="25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N1" s="25"/>
      <c r="O1" s="25"/>
    </row>
    <row r="4" spans="1:17" s="30" customFormat="1" ht="15.75">
      <c r="A4" s="28" t="s">
        <v>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6" spans="1:17">
      <c r="C6" s="11" t="s">
        <v>35</v>
      </c>
      <c r="D6" s="12">
        <v>720</v>
      </c>
    </row>
    <row r="7" spans="1:17">
      <c r="C7" s="1" t="s">
        <v>24</v>
      </c>
      <c r="D7" s="2">
        <f>D6-SUM(D8:D17)</f>
        <v>6</v>
      </c>
    </row>
    <row r="8" spans="1:17" ht="13.5" thickBot="1">
      <c r="C8" s="3" t="s">
        <v>25</v>
      </c>
      <c r="D8" s="8">
        <v>140</v>
      </c>
    </row>
    <row r="9" spans="1:17">
      <c r="C9" s="1" t="s">
        <v>33</v>
      </c>
      <c r="D9" s="2">
        <v>3</v>
      </c>
    </row>
    <row r="10" spans="1:17" ht="13.5" thickBot="1">
      <c r="C10" s="3" t="s">
        <v>34</v>
      </c>
      <c r="D10" s="8">
        <v>140</v>
      </c>
      <c r="H10" s="11" t="s">
        <v>35</v>
      </c>
      <c r="I10" s="12">
        <v>720</v>
      </c>
    </row>
    <row r="11" spans="1:17">
      <c r="C11" s="1" t="s">
        <v>31</v>
      </c>
      <c r="D11" s="2">
        <v>3</v>
      </c>
      <c r="H11" s="1" t="s">
        <v>31</v>
      </c>
      <c r="I11" s="10">
        <f>I10-SUM(I12:I17)</f>
        <v>6</v>
      </c>
    </row>
    <row r="12" spans="1:17" ht="13.5" thickBot="1">
      <c r="C12" s="3" t="s">
        <v>32</v>
      </c>
      <c r="D12" s="8">
        <v>140</v>
      </c>
      <c r="H12" s="3" t="s">
        <v>32</v>
      </c>
      <c r="I12" s="4">
        <v>140</v>
      </c>
      <c r="L12" s="11" t="s">
        <v>35</v>
      </c>
      <c r="M12" s="12">
        <v>720</v>
      </c>
      <c r="P12" s="11" t="s">
        <v>35</v>
      </c>
      <c r="Q12" s="12">
        <v>720</v>
      </c>
    </row>
    <row r="13" spans="1:17">
      <c r="C13" s="1" t="s">
        <v>29</v>
      </c>
      <c r="D13" s="2">
        <v>3</v>
      </c>
      <c r="H13" s="1" t="s">
        <v>29</v>
      </c>
      <c r="I13" s="6">
        <v>3</v>
      </c>
      <c r="L13" s="9" t="s">
        <v>49</v>
      </c>
      <c r="M13" s="10">
        <f>M12-SUM(M14:M17)</f>
        <v>6</v>
      </c>
      <c r="P13" s="9" t="s">
        <v>49</v>
      </c>
      <c r="Q13" s="10">
        <f>Q12-SUM(Q14:Q17)</f>
        <v>5</v>
      </c>
    </row>
    <row r="14" spans="1:17" ht="13.5" thickBot="1">
      <c r="C14" s="3" t="s">
        <v>30</v>
      </c>
      <c r="D14" s="8">
        <v>140</v>
      </c>
      <c r="H14" s="3" t="s">
        <v>30</v>
      </c>
      <c r="I14" s="4">
        <v>283</v>
      </c>
      <c r="L14" s="3" t="s">
        <v>50</v>
      </c>
      <c r="M14" s="4">
        <v>140</v>
      </c>
      <c r="P14" s="3" t="s">
        <v>50</v>
      </c>
      <c r="Q14" s="4">
        <v>355</v>
      </c>
    </row>
    <row r="15" spans="1:17">
      <c r="C15" s="1" t="s">
        <v>26</v>
      </c>
      <c r="D15" s="2">
        <v>3</v>
      </c>
      <c r="H15" s="1" t="s">
        <v>26</v>
      </c>
      <c r="I15" s="6">
        <v>3</v>
      </c>
      <c r="L15" s="5" t="s">
        <v>52</v>
      </c>
      <c r="M15" s="6">
        <v>3</v>
      </c>
      <c r="P15" s="5" t="s">
        <v>52</v>
      </c>
      <c r="Q15" s="6">
        <v>3</v>
      </c>
    </row>
    <row r="16" spans="1:17" ht="13.5" thickBot="1">
      <c r="C16" s="3" t="s">
        <v>27</v>
      </c>
      <c r="D16" s="8">
        <f>D14</f>
        <v>140</v>
      </c>
      <c r="H16" s="3" t="s">
        <v>27</v>
      </c>
      <c r="I16" s="8">
        <v>283</v>
      </c>
      <c r="L16" s="7" t="s">
        <v>51</v>
      </c>
      <c r="M16" s="8">
        <v>569</v>
      </c>
      <c r="P16" s="7" t="s">
        <v>51</v>
      </c>
      <c r="Q16" s="8">
        <v>355</v>
      </c>
    </row>
    <row r="17" spans="1:17">
      <c r="C17" s="1" t="s">
        <v>28</v>
      </c>
      <c r="D17" s="2">
        <f>BR</f>
        <v>2</v>
      </c>
      <c r="H17" s="1" t="s">
        <v>28</v>
      </c>
      <c r="I17" s="2">
        <f>BR</f>
        <v>2</v>
      </c>
      <c r="L17" s="1" t="s">
        <v>28</v>
      </c>
      <c r="M17" s="2">
        <f>BR</f>
        <v>2</v>
      </c>
      <c r="P17" s="1" t="s">
        <v>28</v>
      </c>
      <c r="Q17" s="2">
        <f>BR</f>
        <v>2</v>
      </c>
    </row>
    <row r="22" spans="1:17" s="30" customFormat="1" ht="15.75">
      <c r="A22" s="28" t="s">
        <v>60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4" spans="1:17">
      <c r="C24" s="34" t="s">
        <v>6</v>
      </c>
      <c r="D24" s="2">
        <f>PTH</f>
        <v>18</v>
      </c>
    </row>
    <row r="25" spans="1:17">
      <c r="C25" s="35" t="s">
        <v>18</v>
      </c>
      <c r="D25" s="12">
        <f>D6-D26-D24</f>
        <v>91</v>
      </c>
      <c r="E25" s="19"/>
    </row>
    <row r="26" spans="1:17" ht="13.5" thickBot="1">
      <c r="C26" s="36" t="s">
        <v>15</v>
      </c>
      <c r="D26" s="15">
        <f>D27+D28</f>
        <v>611</v>
      </c>
    </row>
    <row r="27" spans="1:17">
      <c r="C27" s="37" t="s">
        <v>14</v>
      </c>
      <c r="D27" s="8">
        <v>143</v>
      </c>
    </row>
    <row r="28" spans="1:17" ht="13.5" thickBot="1">
      <c r="C28" s="36" t="s">
        <v>13</v>
      </c>
      <c r="D28" s="15">
        <f>D29+D30</f>
        <v>468</v>
      </c>
      <c r="H28" s="34" t="s">
        <v>6</v>
      </c>
      <c r="I28" s="2">
        <f>PTH</f>
        <v>18</v>
      </c>
      <c r="L28" s="34" t="s">
        <v>6</v>
      </c>
      <c r="M28" s="2">
        <f>PTH</f>
        <v>18</v>
      </c>
    </row>
    <row r="29" spans="1:17">
      <c r="C29" s="37" t="s">
        <v>12</v>
      </c>
      <c r="D29" s="8">
        <v>143</v>
      </c>
      <c r="H29" s="37" t="s">
        <v>36</v>
      </c>
      <c r="I29" s="12">
        <f>I10-I30-I28</f>
        <v>91</v>
      </c>
      <c r="L29" s="37" t="s">
        <v>36</v>
      </c>
      <c r="M29" s="12">
        <f>M12-M30-M28</f>
        <v>91</v>
      </c>
    </row>
    <row r="30" spans="1:17" ht="13.5" thickBot="1">
      <c r="C30" s="36" t="s">
        <v>11</v>
      </c>
      <c r="D30" s="15">
        <f>D31+D32</f>
        <v>325</v>
      </c>
      <c r="H30" s="36" t="s">
        <v>11</v>
      </c>
      <c r="I30" s="15">
        <f>I31+I32</f>
        <v>611</v>
      </c>
      <c r="L30" s="36" t="s">
        <v>11</v>
      </c>
      <c r="M30" s="15">
        <f>M31+M32</f>
        <v>611</v>
      </c>
      <c r="P30" s="34" t="s">
        <v>6</v>
      </c>
      <c r="Q30" s="2">
        <f>PTH</f>
        <v>18</v>
      </c>
    </row>
    <row r="31" spans="1:17">
      <c r="C31" s="37" t="s">
        <v>10</v>
      </c>
      <c r="D31" s="8">
        <v>143</v>
      </c>
      <c r="H31" s="37" t="s">
        <v>10</v>
      </c>
      <c r="I31" s="8">
        <v>286</v>
      </c>
      <c r="L31" s="37" t="s">
        <v>10</v>
      </c>
      <c r="M31" s="8">
        <v>286</v>
      </c>
      <c r="P31" s="37" t="s">
        <v>64</v>
      </c>
      <c r="Q31" s="41">
        <v>286</v>
      </c>
    </row>
    <row r="32" spans="1:17" ht="13.5" thickBot="1">
      <c r="C32" s="36" t="s">
        <v>9</v>
      </c>
      <c r="D32" s="15">
        <f>D33+D34</f>
        <v>182</v>
      </c>
      <c r="H32" s="36" t="s">
        <v>9</v>
      </c>
      <c r="I32" s="15">
        <f>I33+I34</f>
        <v>325</v>
      </c>
      <c r="L32" s="36" t="s">
        <v>9</v>
      </c>
      <c r="M32" s="15">
        <f>M33+M34</f>
        <v>325</v>
      </c>
      <c r="P32" s="36" t="s">
        <v>9</v>
      </c>
      <c r="Q32" s="15">
        <f>Q33+Q34</f>
        <v>394</v>
      </c>
    </row>
    <row r="33" spans="1:17">
      <c r="C33" s="37" t="s">
        <v>8</v>
      </c>
      <c r="D33" s="8">
        <f>143-PTH+BR</f>
        <v>127</v>
      </c>
      <c r="E33" s="19"/>
      <c r="H33" s="37" t="s">
        <v>8</v>
      </c>
      <c r="I33" s="8">
        <f>286-PTH+BR</f>
        <v>270</v>
      </c>
      <c r="L33" s="37" t="s">
        <v>8</v>
      </c>
      <c r="M33" s="8">
        <f>286-PTH+BR</f>
        <v>270</v>
      </c>
      <c r="P33" s="37" t="s">
        <v>8</v>
      </c>
      <c r="Q33" s="8">
        <f>355-PTH+BR</f>
        <v>339</v>
      </c>
    </row>
    <row r="34" spans="1:17" ht="13.5" thickBot="1">
      <c r="C34" s="36" t="s">
        <v>7</v>
      </c>
      <c r="D34" s="15">
        <f>D36+D35</f>
        <v>55</v>
      </c>
      <c r="H34" s="36" t="s">
        <v>7</v>
      </c>
      <c r="I34" s="15">
        <f>I36+I35</f>
        <v>55</v>
      </c>
      <c r="L34" s="36" t="s">
        <v>7</v>
      </c>
      <c r="M34" s="15">
        <f>M36+M35</f>
        <v>55</v>
      </c>
      <c r="P34" s="36" t="s">
        <v>7</v>
      </c>
      <c r="Q34" s="15">
        <f>Q36+Q35</f>
        <v>55</v>
      </c>
    </row>
    <row r="35" spans="1:17" ht="13.5" thickBot="1">
      <c r="C35" s="38" t="s">
        <v>16</v>
      </c>
      <c r="D35" s="12">
        <f>QH</f>
        <v>37</v>
      </c>
      <c r="H35" s="38" t="s">
        <v>16</v>
      </c>
      <c r="I35" s="12">
        <f>QH</f>
        <v>37</v>
      </c>
      <c r="L35" s="38" t="s">
        <v>16</v>
      </c>
      <c r="M35" s="12">
        <f>QH</f>
        <v>37</v>
      </c>
      <c r="P35" s="38" t="s">
        <v>16</v>
      </c>
      <c r="Q35" s="12">
        <f>QH</f>
        <v>37</v>
      </c>
    </row>
    <row r="36" spans="1:17">
      <c r="C36" s="39" t="s">
        <v>17</v>
      </c>
      <c r="D36" s="2">
        <f>PTH</f>
        <v>18</v>
      </c>
      <c r="H36" s="39" t="s">
        <v>17</v>
      </c>
      <c r="I36" s="2">
        <f>PTH</f>
        <v>18</v>
      </c>
      <c r="L36" s="39" t="s">
        <v>17</v>
      </c>
      <c r="M36" s="2">
        <f>PTH</f>
        <v>18</v>
      </c>
      <c r="P36" s="39" t="s">
        <v>17</v>
      </c>
      <c r="Q36" s="2">
        <f>PTH</f>
        <v>18</v>
      </c>
    </row>
    <row r="37" spans="1:17">
      <c r="B37" s="18"/>
    </row>
    <row r="40" spans="1:17" s="30" customFormat="1" ht="15.75">
      <c r="A40" s="28" t="s">
        <v>59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2" spans="1:17">
      <c r="C42" s="11" t="s">
        <v>43</v>
      </c>
      <c r="D42" s="12">
        <f>D43+32</f>
        <v>73.5</v>
      </c>
      <c r="E42" s="50" t="s">
        <v>21</v>
      </c>
      <c r="F42" s="51"/>
      <c r="J42" s="18"/>
      <c r="N42" s="18"/>
    </row>
    <row r="43" spans="1:17" ht="13.5" thickBot="1">
      <c r="C43" s="40" t="s">
        <v>44</v>
      </c>
      <c r="D43" s="17">
        <f>QH+4.5</f>
        <v>41.5</v>
      </c>
      <c r="E43" s="48" t="s">
        <v>22</v>
      </c>
      <c r="F43" s="49"/>
      <c r="J43" s="18"/>
      <c r="N43" s="18"/>
    </row>
    <row r="44" spans="1:17">
      <c r="C44" s="22" t="s">
        <v>39</v>
      </c>
      <c r="D44" s="14">
        <f>D45+32</f>
        <v>73.5</v>
      </c>
      <c r="E44" s="46" t="s">
        <v>21</v>
      </c>
      <c r="F44" s="47"/>
      <c r="H44" s="22" t="s">
        <v>42</v>
      </c>
      <c r="I44" s="12">
        <f>I45+32</f>
        <v>73.5</v>
      </c>
      <c r="J44" s="18"/>
      <c r="L44" s="18"/>
      <c r="M44" s="19"/>
      <c r="N44" s="18"/>
      <c r="P44" s="18"/>
      <c r="Q44" s="19"/>
    </row>
    <row r="45" spans="1:17" ht="13.5" thickBot="1">
      <c r="C45" s="40" t="s">
        <v>40</v>
      </c>
      <c r="D45" s="17">
        <f>QH+4.5</f>
        <v>41.5</v>
      </c>
      <c r="E45" s="48" t="s">
        <v>22</v>
      </c>
      <c r="F45" s="49"/>
      <c r="H45" s="40" t="s">
        <v>41</v>
      </c>
      <c r="I45" s="17">
        <f>QH+4.5</f>
        <v>41.5</v>
      </c>
      <c r="J45" s="18"/>
      <c r="L45" s="18"/>
      <c r="M45" s="19"/>
      <c r="N45" s="18"/>
      <c r="P45" s="18"/>
      <c r="Q45" s="19"/>
    </row>
    <row r="46" spans="1:17">
      <c r="C46" s="22" t="s">
        <v>42</v>
      </c>
      <c r="D46" s="14">
        <f>D47+32</f>
        <v>73.5</v>
      </c>
      <c r="E46" s="46" t="s">
        <v>21</v>
      </c>
      <c r="F46" s="47"/>
      <c r="H46" s="22" t="s">
        <v>46</v>
      </c>
      <c r="I46" s="23">
        <f>I47+96</f>
        <v>169.5</v>
      </c>
      <c r="J46" s="18"/>
      <c r="L46" s="22" t="s">
        <v>42</v>
      </c>
      <c r="M46" s="12">
        <f>M47+32</f>
        <v>73.5</v>
      </c>
      <c r="N46" s="18"/>
      <c r="P46" s="22" t="s">
        <v>46</v>
      </c>
      <c r="Q46" s="23">
        <f>Q47+96</f>
        <v>169.5</v>
      </c>
    </row>
    <row r="47" spans="1:17" ht="13.5" thickBot="1">
      <c r="C47" s="40" t="s">
        <v>41</v>
      </c>
      <c r="D47" s="17">
        <f>QH+4.5</f>
        <v>41.5</v>
      </c>
      <c r="E47" s="48" t="s">
        <v>22</v>
      </c>
      <c r="F47" s="49"/>
      <c r="H47" s="13" t="s">
        <v>38</v>
      </c>
      <c r="I47" s="14">
        <f>I48+32</f>
        <v>73.5</v>
      </c>
      <c r="J47" s="18"/>
      <c r="L47" s="40" t="s">
        <v>41</v>
      </c>
      <c r="M47" s="17">
        <f>QH+4.5</f>
        <v>41.5</v>
      </c>
      <c r="N47" s="18"/>
      <c r="P47" s="13" t="s">
        <v>38</v>
      </c>
      <c r="Q47" s="14">
        <f>Q48+32</f>
        <v>73.5</v>
      </c>
    </row>
    <row r="48" spans="1:17" ht="13.5" thickBot="1">
      <c r="C48" s="22" t="s">
        <v>38</v>
      </c>
      <c r="D48" s="14">
        <f>D49+32</f>
        <v>73.5</v>
      </c>
      <c r="E48" s="46" t="s">
        <v>21</v>
      </c>
      <c r="F48" s="47"/>
      <c r="H48" s="40" t="s">
        <v>37</v>
      </c>
      <c r="I48" s="17">
        <f>QH+4.5</f>
        <v>41.5</v>
      </c>
      <c r="J48" s="18"/>
      <c r="L48" s="16" t="s">
        <v>48</v>
      </c>
      <c r="M48" s="24" t="s">
        <v>47</v>
      </c>
      <c r="N48" s="18"/>
      <c r="P48" s="40" t="s">
        <v>37</v>
      </c>
      <c r="Q48" s="17">
        <f>QH+4.5</f>
        <v>41.5</v>
      </c>
    </row>
    <row r="49" spans="3:17" ht="13.5" thickBot="1">
      <c r="C49" s="40" t="s">
        <v>37</v>
      </c>
      <c r="D49" s="17">
        <f>QH+4.5</f>
        <v>41.5</v>
      </c>
      <c r="E49" s="48" t="s">
        <v>22</v>
      </c>
      <c r="F49" s="49"/>
      <c r="H49" s="22" t="s">
        <v>45</v>
      </c>
      <c r="I49" s="23">
        <f>I50+96</f>
        <v>185.5</v>
      </c>
      <c r="J49" s="18"/>
      <c r="L49" s="22" t="s">
        <v>45</v>
      </c>
      <c r="M49" s="23">
        <f>M50+96</f>
        <v>185.5</v>
      </c>
      <c r="N49" s="18"/>
      <c r="P49" s="22" t="s">
        <v>45</v>
      </c>
      <c r="Q49" s="23">
        <f>Q50+96</f>
        <v>185.5</v>
      </c>
    </row>
    <row r="50" spans="3:17">
      <c r="C50" s="22" t="s">
        <v>20</v>
      </c>
      <c r="D50" s="14">
        <f>D51+32</f>
        <v>89.5</v>
      </c>
      <c r="E50" s="46" t="s">
        <v>21</v>
      </c>
      <c r="F50" s="47"/>
      <c r="H50" s="13" t="s">
        <v>20</v>
      </c>
      <c r="I50" s="14">
        <f>I51+32</f>
        <v>89.5</v>
      </c>
      <c r="J50" s="18"/>
      <c r="L50" s="13" t="s">
        <v>20</v>
      </c>
      <c r="M50" s="14">
        <f>M51+32</f>
        <v>89.5</v>
      </c>
      <c r="N50" s="18"/>
      <c r="P50" s="13" t="s">
        <v>20</v>
      </c>
      <c r="Q50" s="14">
        <f>Q51+32</f>
        <v>89.5</v>
      </c>
    </row>
    <row r="51" spans="3:17" ht="13.5" thickBot="1">
      <c r="C51" s="40" t="s">
        <v>19</v>
      </c>
      <c r="D51" s="17">
        <f>QH+4.5+PTH-BR</f>
        <v>57.5</v>
      </c>
      <c r="E51" s="48" t="s">
        <v>23</v>
      </c>
      <c r="F51" s="49"/>
      <c r="H51" s="40" t="s">
        <v>19</v>
      </c>
      <c r="I51" s="17">
        <f>QH+4.5+PTH-BR</f>
        <v>57.5</v>
      </c>
      <c r="J51" s="18"/>
      <c r="L51" s="40" t="s">
        <v>19</v>
      </c>
      <c r="M51" s="17">
        <f>QH+4.5+PTH-BR</f>
        <v>57.5</v>
      </c>
      <c r="N51" s="18"/>
      <c r="P51" s="40" t="s">
        <v>19</v>
      </c>
      <c r="Q51" s="17">
        <f>QH+4.5+PTH-BR</f>
        <v>57.5</v>
      </c>
    </row>
    <row r="52" spans="3:17">
      <c r="F52" s="18"/>
      <c r="J52" s="18"/>
      <c r="N52" s="18"/>
    </row>
    <row r="53" spans="3:17">
      <c r="F53" s="18"/>
      <c r="J53" s="18"/>
      <c r="N53" s="18"/>
    </row>
    <row r="54" spans="3:17">
      <c r="F54" s="18"/>
      <c r="J54" s="18"/>
      <c r="N54" s="18"/>
    </row>
    <row r="55" spans="3:17">
      <c r="F55" s="18"/>
      <c r="J55" s="18"/>
      <c r="N55" s="18"/>
    </row>
  </sheetData>
  <mergeCells count="10"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  <mergeCell ref="E47:F47"/>
  </mergeCells>
  <phoneticPr fontId="1" type="noConversion"/>
  <pageMargins left="0.39370078740157483" right="0.39370078740157483" top="0.98425196850393704" bottom="0.98425196850393704" header="0.51181102362204722" footer="0.51181102362204722"/>
  <pageSetup paperSize="8" scale="76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showGridLines="0" topLeftCell="K16" workbookViewId="0">
      <selection activeCell="R43" sqref="R43"/>
    </sheetView>
  </sheetViews>
  <sheetFormatPr defaultColWidth="11.5703125" defaultRowHeight="12.75"/>
  <cols>
    <col min="1" max="1" width="3.7109375" customWidth="1"/>
    <col min="2" max="2" width="21.5703125" customWidth="1"/>
    <col min="3" max="3" width="34.7109375" customWidth="1"/>
    <col min="5" max="5" width="48.7109375" style="18" customWidth="1"/>
    <col min="6" max="6" width="4.85546875" hidden="1" customWidth="1"/>
    <col min="7" max="7" width="23.7109375" customWidth="1"/>
    <col min="8" max="8" width="38.5703125" customWidth="1"/>
    <col min="10" max="10" width="8.7109375" customWidth="1"/>
    <col min="11" max="11" width="23.7109375" customWidth="1"/>
    <col min="12" max="12" width="33.42578125" bestFit="1" customWidth="1"/>
    <col min="14" max="14" width="14.28515625" customWidth="1"/>
    <col min="15" max="15" width="25.140625" customWidth="1"/>
    <col min="16" max="16" width="35.140625" customWidth="1"/>
    <col min="17" max="17" width="28.140625" customWidth="1"/>
  </cols>
  <sheetData>
    <row r="1" spans="1:17" ht="38.25" customHeight="1">
      <c r="A1" s="25" t="s">
        <v>62</v>
      </c>
      <c r="B1" s="25"/>
      <c r="C1" s="25"/>
      <c r="D1" s="25"/>
      <c r="E1" s="25"/>
      <c r="F1" s="25"/>
      <c r="G1" s="25"/>
      <c r="H1" s="25"/>
      <c r="I1" s="25"/>
      <c r="J1" s="25"/>
      <c r="K1" s="25"/>
      <c r="N1" s="25"/>
      <c r="O1" s="25"/>
    </row>
    <row r="4" spans="1:17" s="30" customFormat="1" ht="15.75">
      <c r="A4" s="28" t="s">
        <v>61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s="33" customFormat="1" ht="15.75">
      <c r="A5" s="31"/>
      <c r="B5" s="32"/>
      <c r="C5" s="32"/>
      <c r="D5" s="32"/>
      <c r="E5" s="32"/>
      <c r="N5"/>
      <c r="O5"/>
      <c r="P5"/>
      <c r="Q5"/>
    </row>
    <row r="6" spans="1:17">
      <c r="C6" s="11" t="s">
        <v>35</v>
      </c>
      <c r="D6" s="12">
        <v>720</v>
      </c>
    </row>
    <row r="7" spans="1:17">
      <c r="C7" s="1" t="s">
        <v>24</v>
      </c>
      <c r="D7" s="2">
        <f>D6-SUM(D8:D17)</f>
        <v>6</v>
      </c>
    </row>
    <row r="8" spans="1:17" ht="13.5" thickBot="1">
      <c r="C8" s="3" t="s">
        <v>25</v>
      </c>
      <c r="D8" s="8">
        <v>140</v>
      </c>
    </row>
    <row r="9" spans="1:17">
      <c r="C9" s="1" t="s">
        <v>33</v>
      </c>
      <c r="D9" s="2">
        <v>3</v>
      </c>
    </row>
    <row r="10" spans="1:17" ht="13.5" thickBot="1">
      <c r="C10" s="3" t="s">
        <v>34</v>
      </c>
      <c r="D10" s="8">
        <v>140</v>
      </c>
      <c r="H10" s="11" t="s">
        <v>35</v>
      </c>
      <c r="I10" s="12">
        <v>720</v>
      </c>
    </row>
    <row r="11" spans="1:17">
      <c r="C11" s="1" t="s">
        <v>31</v>
      </c>
      <c r="D11" s="2">
        <v>3</v>
      </c>
      <c r="H11" s="1" t="s">
        <v>31</v>
      </c>
      <c r="I11" s="10">
        <f>I10-SUM(I12:I17)</f>
        <v>6</v>
      </c>
    </row>
    <row r="12" spans="1:17" ht="13.5" thickBot="1">
      <c r="C12" s="3" t="s">
        <v>32</v>
      </c>
      <c r="D12" s="8">
        <v>140</v>
      </c>
      <c r="H12" s="3" t="s">
        <v>32</v>
      </c>
      <c r="I12" s="4">
        <v>140</v>
      </c>
      <c r="L12" s="11" t="s">
        <v>35</v>
      </c>
      <c r="M12" s="12">
        <v>720</v>
      </c>
      <c r="P12" s="11" t="s">
        <v>35</v>
      </c>
      <c r="Q12" s="12">
        <v>720</v>
      </c>
    </row>
    <row r="13" spans="1:17">
      <c r="C13" s="1" t="s">
        <v>29</v>
      </c>
      <c r="D13" s="2">
        <v>3</v>
      </c>
      <c r="H13" s="1" t="s">
        <v>29</v>
      </c>
      <c r="I13" s="6">
        <v>3</v>
      </c>
      <c r="L13" s="9" t="s">
        <v>49</v>
      </c>
      <c r="M13" s="10">
        <f>M12-SUM(M14:M17)</f>
        <v>6</v>
      </c>
      <c r="P13" s="9" t="s">
        <v>49</v>
      </c>
      <c r="Q13" s="10">
        <f>Q12-SUM(Q14:Q17)</f>
        <v>5</v>
      </c>
    </row>
    <row r="14" spans="1:17" ht="13.5" thickBot="1">
      <c r="C14" s="3" t="s">
        <v>30</v>
      </c>
      <c r="D14" s="8">
        <v>140</v>
      </c>
      <c r="H14" s="3" t="s">
        <v>30</v>
      </c>
      <c r="I14" s="4">
        <v>283</v>
      </c>
      <c r="L14" s="3" t="s">
        <v>50</v>
      </c>
      <c r="M14" s="4">
        <v>140</v>
      </c>
      <c r="P14" s="3" t="s">
        <v>50</v>
      </c>
      <c r="Q14" s="4">
        <v>355</v>
      </c>
    </row>
    <row r="15" spans="1:17">
      <c r="C15" s="1" t="s">
        <v>26</v>
      </c>
      <c r="D15" s="2">
        <v>3</v>
      </c>
      <c r="H15" s="1" t="s">
        <v>26</v>
      </c>
      <c r="I15" s="6">
        <v>3</v>
      </c>
      <c r="L15" s="5" t="s">
        <v>52</v>
      </c>
      <c r="M15" s="6">
        <v>3</v>
      </c>
      <c r="P15" s="5" t="s">
        <v>52</v>
      </c>
      <c r="Q15" s="6">
        <v>3</v>
      </c>
    </row>
    <row r="16" spans="1:17" ht="13.5" thickBot="1">
      <c r="C16" s="3" t="s">
        <v>27</v>
      </c>
      <c r="D16" s="8">
        <f>D14</f>
        <v>140</v>
      </c>
      <c r="H16" s="3" t="s">
        <v>27</v>
      </c>
      <c r="I16" s="8">
        <v>283</v>
      </c>
      <c r="L16" s="7" t="s">
        <v>51</v>
      </c>
      <c r="M16" s="8">
        <v>569</v>
      </c>
      <c r="P16" s="7" t="s">
        <v>51</v>
      </c>
      <c r="Q16" s="8">
        <v>355</v>
      </c>
    </row>
    <row r="17" spans="1:17">
      <c r="C17" s="1" t="s">
        <v>28</v>
      </c>
      <c r="D17" s="2">
        <f>BR</f>
        <v>2</v>
      </c>
      <c r="H17" s="1" t="s">
        <v>28</v>
      </c>
      <c r="I17" s="2">
        <f>BR</f>
        <v>2</v>
      </c>
      <c r="L17" s="1" t="s">
        <v>28</v>
      </c>
      <c r="M17" s="2">
        <f>BR</f>
        <v>2</v>
      </c>
      <c r="P17" s="1" t="s">
        <v>28</v>
      </c>
      <c r="Q17" s="2">
        <f>BR</f>
        <v>2</v>
      </c>
    </row>
    <row r="22" spans="1:17" s="30" customFormat="1" ht="15.75">
      <c r="A22" s="28" t="s">
        <v>60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4" spans="1:17">
      <c r="C24" s="34" t="s">
        <v>6</v>
      </c>
      <c r="D24" s="2">
        <f>PTH</f>
        <v>18</v>
      </c>
    </row>
    <row r="25" spans="1:17">
      <c r="C25" s="35" t="s">
        <v>18</v>
      </c>
      <c r="D25" s="12">
        <f>D6-D26-D24</f>
        <v>75</v>
      </c>
      <c r="E25" s="19"/>
    </row>
    <row r="26" spans="1:17" ht="13.5" thickBot="1">
      <c r="C26" s="36" t="s">
        <v>15</v>
      </c>
      <c r="D26" s="15">
        <f>D27+D28</f>
        <v>627</v>
      </c>
    </row>
    <row r="27" spans="1:17">
      <c r="C27" s="37" t="s">
        <v>14</v>
      </c>
      <c r="D27" s="8">
        <v>143</v>
      </c>
    </row>
    <row r="28" spans="1:17" ht="13.5" thickBot="1">
      <c r="C28" s="36" t="s">
        <v>13</v>
      </c>
      <c r="D28" s="15">
        <f>D29+D30</f>
        <v>484</v>
      </c>
      <c r="H28" s="34" t="s">
        <v>6</v>
      </c>
      <c r="I28" s="2">
        <f>PTH</f>
        <v>18</v>
      </c>
      <c r="L28" s="34" t="s">
        <v>6</v>
      </c>
      <c r="M28" s="2">
        <f>PTH</f>
        <v>18</v>
      </c>
    </row>
    <row r="29" spans="1:17">
      <c r="C29" s="37" t="s">
        <v>12</v>
      </c>
      <c r="D29" s="8">
        <v>143</v>
      </c>
      <c r="H29" s="37" t="s">
        <v>36</v>
      </c>
      <c r="I29" s="12">
        <f>I10-I30-I28</f>
        <v>75</v>
      </c>
      <c r="L29" s="37" t="s">
        <v>36</v>
      </c>
      <c r="M29" s="12">
        <f>M12-M30-M28</f>
        <v>75</v>
      </c>
    </row>
    <row r="30" spans="1:17" ht="13.5" thickBot="1">
      <c r="C30" s="36" t="s">
        <v>11</v>
      </c>
      <c r="D30" s="15">
        <f>D31+D32</f>
        <v>341</v>
      </c>
      <c r="H30" s="36" t="s">
        <v>11</v>
      </c>
      <c r="I30" s="15">
        <f>I31+I32</f>
        <v>627</v>
      </c>
      <c r="L30" s="36" t="s">
        <v>11</v>
      </c>
      <c r="M30" s="15">
        <f>M31+M32</f>
        <v>627</v>
      </c>
      <c r="P30" s="34" t="s">
        <v>6</v>
      </c>
      <c r="Q30" s="2">
        <f>PTH</f>
        <v>18</v>
      </c>
    </row>
    <row r="31" spans="1:17">
      <c r="C31" s="37" t="s">
        <v>10</v>
      </c>
      <c r="D31" s="8">
        <v>143</v>
      </c>
      <c r="H31" s="37" t="s">
        <v>10</v>
      </c>
      <c r="I31" s="8">
        <v>286</v>
      </c>
      <c r="L31" s="37" t="s">
        <v>10</v>
      </c>
      <c r="M31" s="8">
        <v>286</v>
      </c>
      <c r="P31" s="37" t="s">
        <v>64</v>
      </c>
      <c r="Q31" s="41">
        <v>286</v>
      </c>
    </row>
    <row r="32" spans="1:17" ht="13.5" thickBot="1">
      <c r="C32" s="36" t="s">
        <v>9</v>
      </c>
      <c r="D32" s="15">
        <f>D33+D34</f>
        <v>198</v>
      </c>
      <c r="H32" s="36" t="s">
        <v>9</v>
      </c>
      <c r="I32" s="15">
        <f>I33+I34</f>
        <v>341</v>
      </c>
      <c r="L32" s="36" t="s">
        <v>9</v>
      </c>
      <c r="M32" s="15">
        <f>M33+M34</f>
        <v>341</v>
      </c>
      <c r="P32" s="36" t="s">
        <v>9</v>
      </c>
      <c r="Q32" s="15">
        <f>Q33+Q34</f>
        <v>394</v>
      </c>
    </row>
    <row r="33" spans="1:17">
      <c r="C33" s="37" t="s">
        <v>8</v>
      </c>
      <c r="D33" s="8">
        <f>143</f>
        <v>143</v>
      </c>
      <c r="E33" s="19"/>
      <c r="H33" s="37" t="s">
        <v>8</v>
      </c>
      <c r="I33" s="8">
        <f>286</f>
        <v>286</v>
      </c>
      <c r="L33" s="37" t="s">
        <v>8</v>
      </c>
      <c r="M33" s="8">
        <f>286</f>
        <v>286</v>
      </c>
      <c r="P33" s="37" t="s">
        <v>8</v>
      </c>
      <c r="Q33" s="8">
        <f>355-PTH+BR</f>
        <v>339</v>
      </c>
    </row>
    <row r="34" spans="1:17" ht="13.5" thickBot="1">
      <c r="C34" s="36" t="s">
        <v>7</v>
      </c>
      <c r="D34" s="15">
        <f>D36+D35</f>
        <v>55</v>
      </c>
      <c r="H34" s="36" t="s">
        <v>7</v>
      </c>
      <c r="I34" s="15">
        <f>I36+I35</f>
        <v>55</v>
      </c>
      <c r="L34" s="36" t="s">
        <v>7</v>
      </c>
      <c r="M34" s="15">
        <f>M36+M35</f>
        <v>55</v>
      </c>
      <c r="P34" s="36" t="s">
        <v>7</v>
      </c>
      <c r="Q34" s="15">
        <f>Q36+Q35</f>
        <v>55</v>
      </c>
    </row>
    <row r="35" spans="1:17" ht="13.5" thickBot="1">
      <c r="C35" s="38" t="s">
        <v>16</v>
      </c>
      <c r="D35" s="12">
        <f>QH</f>
        <v>37</v>
      </c>
      <c r="H35" s="38" t="s">
        <v>16</v>
      </c>
      <c r="I35" s="12">
        <f>QH</f>
        <v>37</v>
      </c>
      <c r="L35" s="38" t="s">
        <v>16</v>
      </c>
      <c r="M35" s="12">
        <f>QH</f>
        <v>37</v>
      </c>
      <c r="P35" s="38" t="s">
        <v>16</v>
      </c>
      <c r="Q35" s="12">
        <f>QH</f>
        <v>37</v>
      </c>
    </row>
    <row r="36" spans="1:17">
      <c r="C36" s="39" t="s">
        <v>17</v>
      </c>
      <c r="D36" s="2">
        <f>PTH</f>
        <v>18</v>
      </c>
      <c r="H36" s="39" t="s">
        <v>17</v>
      </c>
      <c r="I36" s="2">
        <f>PTH</f>
        <v>18</v>
      </c>
      <c r="L36" s="39" t="s">
        <v>17</v>
      </c>
      <c r="M36" s="2">
        <f>PTH</f>
        <v>18</v>
      </c>
      <c r="P36" s="39" t="s">
        <v>17</v>
      </c>
      <c r="Q36" s="2">
        <f>PTH</f>
        <v>18</v>
      </c>
    </row>
    <row r="40" spans="1:17" s="30" customFormat="1" ht="15.75">
      <c r="A40" s="28" t="s">
        <v>59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2" spans="1:17">
      <c r="C42" s="11" t="s">
        <v>43</v>
      </c>
      <c r="D42" s="12">
        <f>D43+32</f>
        <v>89.5</v>
      </c>
      <c r="E42" s="50" t="s">
        <v>21</v>
      </c>
      <c r="F42" s="51"/>
      <c r="J42" s="18"/>
      <c r="N42" s="18"/>
    </row>
    <row r="43" spans="1:17" ht="13.5" thickBot="1">
      <c r="C43" s="40" t="s">
        <v>44</v>
      </c>
      <c r="D43" s="17">
        <f>D45</f>
        <v>57.5</v>
      </c>
      <c r="E43" s="48" t="s">
        <v>22</v>
      </c>
      <c r="F43" s="49"/>
      <c r="J43" s="18"/>
      <c r="N43" s="18"/>
    </row>
    <row r="44" spans="1:17">
      <c r="C44" s="22" t="s">
        <v>39</v>
      </c>
      <c r="D44" s="14">
        <f>D45+32</f>
        <v>89.5</v>
      </c>
      <c r="E44" s="46" t="s">
        <v>21</v>
      </c>
      <c r="F44" s="47"/>
      <c r="H44" s="22" t="s">
        <v>42</v>
      </c>
      <c r="I44" s="12">
        <f>I45+32</f>
        <v>89.5</v>
      </c>
      <c r="J44" s="18"/>
      <c r="L44" s="18"/>
      <c r="M44" s="19"/>
      <c r="N44" s="18"/>
      <c r="P44" s="18"/>
      <c r="Q44" s="19"/>
    </row>
    <row r="45" spans="1:17" ht="13.5" thickBot="1">
      <c r="C45" s="40" t="s">
        <v>40</v>
      </c>
      <c r="D45" s="17">
        <f>D47</f>
        <v>57.5</v>
      </c>
      <c r="E45" s="48" t="s">
        <v>22</v>
      </c>
      <c r="F45" s="49"/>
      <c r="H45" s="40" t="s">
        <v>41</v>
      </c>
      <c r="I45" s="17">
        <f>I48</f>
        <v>57.5</v>
      </c>
      <c r="J45" s="18"/>
      <c r="L45" s="18"/>
      <c r="M45" s="19"/>
      <c r="N45" s="18"/>
      <c r="P45" s="18"/>
      <c r="Q45" s="19"/>
    </row>
    <row r="46" spans="1:17">
      <c r="C46" s="22" t="s">
        <v>42</v>
      </c>
      <c r="D46" s="14">
        <f>D47+32</f>
        <v>89.5</v>
      </c>
      <c r="E46" s="46" t="s">
        <v>21</v>
      </c>
      <c r="F46" s="47"/>
      <c r="H46" s="22" t="s">
        <v>46</v>
      </c>
      <c r="I46" s="23">
        <f>I47+96</f>
        <v>185.5</v>
      </c>
      <c r="J46" s="18"/>
      <c r="L46" s="22" t="s">
        <v>42</v>
      </c>
      <c r="M46" s="12">
        <f>M47+32</f>
        <v>89.5</v>
      </c>
      <c r="N46" s="18"/>
      <c r="P46" s="22" t="s">
        <v>46</v>
      </c>
      <c r="Q46" s="23">
        <f>Q47+96</f>
        <v>185.5</v>
      </c>
    </row>
    <row r="47" spans="1:17" ht="13.5" thickBot="1">
      <c r="C47" s="40" t="s">
        <v>41</v>
      </c>
      <c r="D47" s="17">
        <f>D49</f>
        <v>57.5</v>
      </c>
      <c r="E47" s="48" t="s">
        <v>22</v>
      </c>
      <c r="F47" s="49"/>
      <c r="H47" s="13" t="s">
        <v>38</v>
      </c>
      <c r="I47" s="14">
        <f>I48+32</f>
        <v>89.5</v>
      </c>
      <c r="J47" s="18"/>
      <c r="L47" s="40" t="s">
        <v>41</v>
      </c>
      <c r="M47" s="17">
        <f>M51</f>
        <v>57.5</v>
      </c>
      <c r="N47" s="18"/>
      <c r="P47" s="13" t="s">
        <v>38</v>
      </c>
      <c r="Q47" s="14">
        <f>Q48+32</f>
        <v>89.5</v>
      </c>
    </row>
    <row r="48" spans="1:17" ht="13.5" thickBot="1">
      <c r="C48" s="22" t="s">
        <v>38</v>
      </c>
      <c r="D48" s="14">
        <f>D49+32</f>
        <v>89.5</v>
      </c>
      <c r="E48" s="46" t="s">
        <v>21</v>
      </c>
      <c r="F48" s="47"/>
      <c r="H48" s="40" t="s">
        <v>37</v>
      </c>
      <c r="I48" s="17">
        <f>I51</f>
        <v>57.5</v>
      </c>
      <c r="J48" s="18"/>
      <c r="L48" s="16" t="s">
        <v>48</v>
      </c>
      <c r="M48" s="24" t="s">
        <v>0</v>
      </c>
      <c r="N48" s="18"/>
      <c r="P48" s="40" t="s">
        <v>37</v>
      </c>
      <c r="Q48" s="17">
        <f>Q51</f>
        <v>57.5</v>
      </c>
    </row>
    <row r="49" spans="3:17" ht="13.5" thickBot="1">
      <c r="C49" s="40" t="s">
        <v>37</v>
      </c>
      <c r="D49" s="17">
        <f>D51</f>
        <v>57.5</v>
      </c>
      <c r="E49" s="48" t="s">
        <v>22</v>
      </c>
      <c r="F49" s="49"/>
      <c r="H49" s="22" t="s">
        <v>45</v>
      </c>
      <c r="I49" s="23">
        <f>I50+96</f>
        <v>185.5</v>
      </c>
      <c r="J49" s="18"/>
      <c r="L49" s="22" t="s">
        <v>45</v>
      </c>
      <c r="M49" s="23">
        <f>M50+96</f>
        <v>185.5</v>
      </c>
      <c r="N49" s="18"/>
      <c r="P49" s="22" t="s">
        <v>45</v>
      </c>
      <c r="Q49" s="23">
        <f>Q50+96</f>
        <v>185.5</v>
      </c>
    </row>
    <row r="50" spans="3:17">
      <c r="C50" s="22" t="s">
        <v>20</v>
      </c>
      <c r="D50" s="14">
        <f>D51+32</f>
        <v>89.5</v>
      </c>
      <c r="E50" s="46" t="s">
        <v>21</v>
      </c>
      <c r="F50" s="47"/>
      <c r="H50" s="13" t="s">
        <v>20</v>
      </c>
      <c r="I50" s="14">
        <f>I51+32</f>
        <v>89.5</v>
      </c>
      <c r="J50" s="18"/>
      <c r="L50" s="13" t="s">
        <v>20</v>
      </c>
      <c r="M50" s="14">
        <f>M51+32</f>
        <v>89.5</v>
      </c>
      <c r="N50" s="18"/>
      <c r="P50" s="13" t="s">
        <v>20</v>
      </c>
      <c r="Q50" s="14">
        <f>Q51+32</f>
        <v>89.5</v>
      </c>
    </row>
    <row r="51" spans="3:17" ht="13.5" thickBot="1">
      <c r="C51" s="40" t="s">
        <v>19</v>
      </c>
      <c r="D51" s="17">
        <f>QH+4.5+PTH-BR</f>
        <v>57.5</v>
      </c>
      <c r="E51" s="48" t="s">
        <v>23</v>
      </c>
      <c r="F51" s="49"/>
      <c r="H51" s="40" t="s">
        <v>19</v>
      </c>
      <c r="I51" s="17">
        <f>QH+4.5+PTH-BR</f>
        <v>57.5</v>
      </c>
      <c r="J51" s="18"/>
      <c r="L51" s="40" t="s">
        <v>19</v>
      </c>
      <c r="M51" s="17">
        <f>QH+4.5+PTH-BR</f>
        <v>57.5</v>
      </c>
      <c r="N51" s="18"/>
      <c r="P51" s="40" t="s">
        <v>19</v>
      </c>
      <c r="Q51" s="17">
        <f>QH+4.5+PTH-BR</f>
        <v>57.5</v>
      </c>
    </row>
    <row r="52" spans="3:17">
      <c r="F52" s="18"/>
      <c r="J52" s="18"/>
      <c r="N52" s="18"/>
    </row>
    <row r="53" spans="3:17">
      <c r="F53" s="18"/>
      <c r="J53" s="18"/>
      <c r="N53" s="18"/>
    </row>
    <row r="54" spans="3:17">
      <c r="F54" s="18"/>
      <c r="J54" s="18"/>
      <c r="N54" s="18"/>
    </row>
    <row r="55" spans="3:17">
      <c r="F55" s="18"/>
      <c r="J55" s="18"/>
      <c r="N55" s="18"/>
    </row>
  </sheetData>
  <mergeCells count="10">
    <mergeCell ref="E48:F48"/>
    <mergeCell ref="E49:F49"/>
    <mergeCell ref="E50:F50"/>
    <mergeCell ref="E51:F51"/>
    <mergeCell ref="E42:F42"/>
    <mergeCell ref="E43:F43"/>
    <mergeCell ref="E44:F44"/>
    <mergeCell ref="E45:F45"/>
    <mergeCell ref="E46:F46"/>
    <mergeCell ref="E47:F47"/>
  </mergeCells>
  <phoneticPr fontId="1" type="noConversion"/>
  <pageMargins left="0.39370078740157483" right="0.39370078740157483" top="0.98425196850393704" bottom="0.98425196850393704" header="0.51181102362204722" footer="0.51181102362204722"/>
  <pageSetup paperSize="8" scale="76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Dane podstawowe korpusu</vt:lpstr>
      <vt:lpstr>Optymalna przestrzeń</vt:lpstr>
      <vt:lpstr>Identyczne fronty szuflad</vt:lpstr>
      <vt:lpstr>Arkusz1</vt:lpstr>
      <vt:lpstr>BR</vt:lpstr>
      <vt:lpstr>'Identyczne fronty szuflad'!Obszar_wydruku</vt:lpstr>
      <vt:lpstr>PTH</vt:lpstr>
      <vt:lpstr>QH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Prototype</dc:creator>
  <cp:lastModifiedBy>Robert</cp:lastModifiedBy>
  <cp:lastPrinted>2011-01-21T15:32:10Z</cp:lastPrinted>
  <dcterms:created xsi:type="dcterms:W3CDTF">2011-01-20T12:29:04Z</dcterms:created>
  <dcterms:modified xsi:type="dcterms:W3CDTF">2014-12-23T09:40:43Z</dcterms:modified>
</cp:coreProperties>
</file>